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<sst xmlns="http://schemas.openxmlformats.org/spreadsheetml/2006/main" count="2728" uniqueCount="2079">
  <si>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</si>
  <si>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</si>
  <si>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</si>
  <si>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</si>
  <si>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</si>
  <si>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</si>
  <si>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</si>
  <si>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</si>
  <si>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</si>
  <si>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</si>
  <si>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</si>
  <si>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</si>
  <si>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</si>
  <si>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</si>
  <si>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</si>
  <si>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</si>
  <si>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</si>
  <si>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</si>
  <si>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</si>
  <si>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</si>
  <si>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</si>
  <si>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</si>
  <si>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</si>
  <si>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</si>
  <si>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</si>
  <si>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</si>
  <si>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</si>
  <si>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</si>
  <si>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</si>
  <si>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</si>
  <si>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</si>
  <si>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</si>
  <si>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</si>
  <si>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</si>
  <si>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</si>
  <si>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</si>
  <si>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</si>
  <si>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</si>
  <si>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</si>
  <si>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</si>
  <si>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</si>
  <si>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</si>
  <si>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</si>
  <si>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</si>
  <si>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</si>
  <si>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</si>
  <si>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</si>
  <si>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</si>
  <si>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</si>
  <si>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</si>
  <si>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</si>
  <si>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</si>
  <si>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</si>
  <si>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</si>
  <si>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</si>
  <si>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</si>
  <si>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</si>
  <si>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</si>
  <si>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</si>
  <si>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</si>
  <si>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</si>
  <si>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</si>
  <si>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</si>
  <si>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</si>
  <si>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</si>
  <si>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</si>
  <si>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</si>
  <si>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</si>
  <si>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</si>
  <si>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</si>
  <si>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</si>
  <si>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</si>
  <si>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</si>
  <si>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</si>
  <si>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</si>
  <si>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</si>
  <si>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</si>
  <si>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</si>
  <si>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</si>
  <si>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</si>
  <si>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</si>
  <si>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</si>
  <si>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</si>
  <si>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</si>
  <si>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</si>
  <si>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</si>
  <si>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</si>
  <si>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</si>
  <si>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</si>
  <si>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</si>
  <si>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</si>
  <si>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</si>
  <si>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</si>
  <si>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</si>
  <si>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</si>
  <si>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</si>
  <si>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</si>
  <si>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</si>
  <si>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</si>
  <si>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</si>
  <si>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</si>
  <si>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</si>
  <si>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</si>
  <si>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</si>
  <si>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</si>
  <si>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</si>
  <si>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</si>
  <si>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</si>
  <si>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</si>
  <si>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</si>
  <si>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</si>
  <si>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</si>
  <si>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</si>
  <si>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</si>
  <si>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</si>
  <si>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</si>
  <si>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</si>
  <si>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</si>
  <si>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</si>
  <si>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</si>
  <si>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</si>
  <si>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</si>
  <si>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</si>
  <si>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</si>
  <si>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</si>
  <si>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</si>
  <si>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</si>
  <si>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</si>
  <si>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</si>
  <si>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</si>
  <si>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</si>
  <si>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</si>
  <si>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</si>
  <si>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</si>
  <si>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</si>
  <si>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</si>
  <si>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</si>
  <si>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</si>
  <si>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</si>
  <si>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</si>
  <si>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</si>
  <si>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</si>
  <si>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</si>
  <si>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</si>
  <si>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</si>
  <si>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</si>
  <si>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</si>
  <si>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</si>
  <si>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</si>
  <si>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</si>
  <si>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</si>
  <si>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</si>
  <si>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</si>
  <si>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</si>
  <si>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</si>
  <si>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</si>
  <si>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</si>
  <si>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</si>
  <si>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</si>
  <si>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</si>
  <si>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</si>
  <si>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</si>
  <si>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</si>
  <si>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</si>
  <si>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</si>
  <si>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</si>
  <si>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</si>
  <si>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</si>
  <si>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</si>
  <si>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</si>
  <si>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</si>
  <si>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</si>
  <si>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</si>
  <si>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</si>
  <si>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</si>
  <si>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</si>
  <si>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</si>
  <si>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</si>
  <si>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</si>
  <si>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</si>
  <si>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</si>
  <si>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</si>
  <si>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</si>
  <si>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</si>
  <si>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</si>
  <si>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</si>
  <si>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</si>
  <si>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</si>
  <si>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</si>
  <si>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</si>
  <si>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</si>
  <si>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</si>
  <si>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</si>
  <si>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</si>
  <si>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</si>
  <si>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</si>
  <si>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</si>
  <si>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</si>
  <si>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</si>
  <si>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</si>
  <si>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</si>
  <si>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</si>
  <si>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</si>
  <si>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</si>
  <si>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</si>
  <si>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</si>
  <si>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</si>
  <si>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</si>
  <si>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</si>
  <si>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</si>
  <si>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</si>
  <si>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</si>
  <si>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</si>
  <si>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</si>
  <si>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</si>
  <si>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</si>
  <si>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</si>
  <si>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</si>
  <si>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</si>
  <si>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</si>
  <si>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</si>
  <si>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</si>
  <si>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</si>
  <si>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</si>
  <si>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</si>
  <si>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</si>
  <si>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</si>
  <si>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</si>
  <si>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</si>
  <si>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</si>
  <si>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</si>
  <si>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</si>
  <si>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</si>
  <si>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</si>
  <si>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</si>
  <si>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</si>
  <si>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</si>
  <si>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</si>
  <si>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</si>
  <si>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</si>
  <si>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</si>
  <si>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</si>
  <si>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</si>
  <si>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</si>
  <si>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</si>
  <si>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</si>
  <si>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</si>
  <si>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</si>
  <si>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</si>
  <si>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</si>
  <si>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</si>
  <si>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</si>
  <si>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</si>
  <si>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</si>
  <si>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</si>
  <si>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</si>
  <si>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</si>
  <si>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</si>
  <si>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</si>
  <si>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</si>
  <si>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</si>
  <si>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</si>
  <si>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</si>
  <si>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</si>
  <si>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</si>
  <si>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</si>
  <si>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</si>
  <si>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</si>
  <si>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</si>
  <si>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</si>
  <si>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</si>
  <si>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</si>
  <si>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</si>
  <si>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</si>
  <si>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</si>
  <si>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</si>
  <si>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</si>
  <si>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</si>
  <si>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</si>
  <si>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</si>
  <si>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</si>
  <si>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</si>
  <si>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</si>
  <si>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</si>
  <si>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</si>
  <si>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</si>
  <si>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</si>
  <si>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</si>
  <si>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</si>
  <si>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</si>
  <si>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</si>
  <si>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</si>
  <si>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</si>
  <si>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</si>
  <si>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</si>
  <si>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</si>
  <si>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</si>
  <si>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</si>
  <si>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</si>
  <si>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</si>
  <si>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</si>
  <si>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</si>
  <si>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</si>
  <si>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</si>
  <si>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</si>
  <si>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</si>
  <si>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</si>
  <si>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</si>
  <si>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</si>
  <si>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</si>
  <si>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</si>
  <si>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</si>
  <si>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</si>
  <si>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</si>
  <si>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</si>
  <si>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</si>
  <si>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</si>
  <si>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</si>
  <si>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</si>
  <si>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</si>
  <si>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</si>
  <si>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</si>
  <si>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</si>
  <si>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</si>
  <si>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</si>
  <si>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</si>
  <si>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</si>
  <si>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</si>
  <si>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</si>
  <si>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</si>
  <si>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</si>
  <si>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</si>
  <si>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</si>
  <si>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</si>
  <si>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</si>
  <si>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</si>
  <si>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</si>
  <si>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</si>
  <si>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</si>
  <si>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</si>
  <si>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</si>
  <si>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</si>
  <si>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</si>
  <si>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</si>
  <si>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</si>
  <si>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</si>
  <si>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</si>
  <si>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</si>
  <si>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</si>
  <si>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</si>
  <si>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</si>
  <si>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</si>
  <si>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</si>
  <si>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</si>
  <si>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</si>
  <si>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</si>
  <si>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</si>
  <si>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</si>
  <si>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</si>
  <si>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</si>
  <si>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</si>
  <si>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</si>
  <si>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</si>
  <si>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</si>
  <si>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</si>
  <si>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</si>
  <si>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</si>
  <si>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</si>
  <si>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</si>
  <si>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</si>
  <si>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</si>
  <si>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</si>
  <si>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</si>
  <si>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</si>
  <si>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</si>
  <si>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</si>
  <si>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</si>
  <si>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</si>
  <si>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</si>
  <si>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</si>
  <si>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</si>
  <si>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</si>
  <si>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</si>
  <si>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</si>
  <si>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</si>
  <si>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</si>
  <si>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</si>
  <si>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</si>
  <si>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</si>
  <si>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</si>
  <si>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</si>
  <si>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</si>
  <si>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</si>
  <si>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</si>
  <si>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</si>
  <si>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</si>
  <si>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</si>
  <si>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</si>
  <si>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</si>
  <si>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</si>
  <si>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</si>
  <si>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</si>
  <si>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</si>
  <si>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</si>
  <si>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</si>
  <si>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</si>
  <si>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</si>
  <si>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</si>
  <si>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</si>
  <si>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</si>
  <si>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</si>
  <si>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</si>
  <si>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</si>
  <si>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</si>
  <si>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</si>
  <si>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</si>
  <si>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</si>
  <si>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</si>
  <si>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</si>
  <si>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</si>
  <si>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</si>
  <si>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</si>
  <si>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</si>
  <si>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</si>
  <si>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</si>
  <si>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</si>
  <si>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</si>
  <si>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</si>
  <si>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</si>
  <si>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</si>
  <si>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</si>
  <si>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</si>
  <si>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</si>
  <si>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</si>
  <si>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</si>
  <si>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</si>
  <si>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</si>
  <si>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</si>
  <si>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</si>
  <si>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</si>
  <si>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</si>
  <si>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</si>
  <si>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</si>
  <si>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</si>
  <si>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</si>
  <si>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</si>
  <si>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</si>
  <si>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</si>
  <si>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</si>
  <si>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</si>
  <si>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</si>
  <si>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</si>
  <si>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</si>
  <si>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</si>
  <si>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</si>
  <si>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</si>
  <si>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</si>
  <si>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</si>
  <si>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</si>
  <si>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</si>
  <si>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</si>
  <si>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</si>
  <si>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</si>
  <si>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</si>
  <si>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</si>
  <si>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</si>
  <si>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</si>
  <si>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</si>
  <si>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</si>
  <si>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</si>
  <si>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</si>
  <si>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</si>
  <si>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</si>
  <si>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</si>
  <si>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</si>
  <si>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</si>
  <si>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</si>
  <si>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</si>
  <si>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</si>
  <si>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</si>
  <si>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</si>
  <si>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</si>
  <si>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</si>
  <si>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</si>
  <si>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</si>
  <si>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</si>
  <si>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</si>
  <si>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</si>
  <si>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</si>
  <si>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</si>
  <si>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</si>
  <si>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</si>
  <si>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</si>
  <si>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</si>
  <si>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</si>
  <si>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</si>
  <si>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</si>
  <si>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</si>
  <si>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</si>
  <si>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</si>
  <si>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</si>
  <si>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</si>
  <si>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</si>
  <si>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</si>
  <si>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</si>
  <si>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</si>
  <si>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</si>
  <si>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</si>
  <si>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</si>
  <si>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</si>
  <si>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</si>
  <si>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</si>
  <si>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</si>
  <si>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</si>
  <si>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</si>
  <si>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</si>
  <si>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</si>
  <si>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</si>
  <si>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</si>
  <si>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</si>
  <si>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</si>
  <si>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</si>
  <si>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</si>
  <si>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</si>
  <si>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</si>
  <si>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</si>
  <si>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</si>
  <si>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</si>
  <si>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</si>
  <si>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</si>
  <si>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</si>
  <si>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</si>
  <si>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</si>
  <si>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</si>
  <si>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</si>
  <si>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</si>
  <si>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</si>
  <si>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</si>
  <si>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</si>
  <si>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</si>
  <si>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</si>
  <si>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</si>
  <si>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</si>
  <si>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</si>
  <si>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</si>
  <si>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</si>
  <si>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</si>
  <si>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</si>
  <si>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</si>
  <si>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</si>
  <si>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</si>
  <si>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</si>
  <si>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</si>
  <si>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</si>
  <si>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</si>
  <si>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</si>
  <si>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</si>
  <si>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</si>
  <si>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</si>
  <si>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</si>
  <si>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</si>
  <si>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</si>
  <si>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</si>
  <si>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</si>
  <si>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</si>
  <si>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</si>
  <si>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</si>
  <si>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</si>
  <si>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</si>
  <si>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</si>
  <si>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</si>
  <si>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</si>
  <si>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</si>
  <si>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</si>
  <si>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</si>
  <si>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</si>
  <si>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</si>
  <si>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</si>
  <si>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</si>
  <si>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</si>
  <si>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</si>
  <si>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</si>
  <si>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</si>
  <si>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</si>
  <si>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</si>
  <si>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</si>
  <si>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</si>
  <si>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</si>
  <si>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</si>
  <si>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</si>
  <si>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</si>
  <si>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</si>
  <si>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</si>
  <si>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</si>
  <si>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</si>
  <si>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</si>
  <si>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</si>
  <si>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</si>
  <si>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</si>
  <si>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</si>
  <si>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</si>
  <si>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</si>
  <si>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</si>
  <si>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</si>
  <si>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</si>
  <si>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</si>
  <si>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</si>
  <si>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</si>
  <si>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</si>
  <si>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</si>
  <si>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</si>
  <si>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</si>
  <si>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</si>
  <si>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</si>
  <si>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</si>
  <si>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</si>
  <si>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</si>
  <si>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</si>
  <si>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</si>
  <si>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</si>
  <si>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</si>
  <si>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</si>
  <si>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</si>
  <si>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</si>
  <si>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</si>
  <si>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</si>
  <si>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</si>
  <si>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</si>
  <si>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</si>
  <si>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</si>
  <si>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</si>
  <si>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</si>
  <si>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</si>
  <si>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</si>
  <si>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</si>
  <si>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</si>
  <si>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</si>
  <si>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</si>
  <si>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</si>
  <si>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</si>
  <si>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</si>
  <si>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</si>
  <si>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</si>
  <si>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</si>
  <si>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</si>
  <si>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</si>
  <si>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</si>
  <si>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</si>
  <si>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</si>
  <si>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</si>
  <si>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</si>
  <si>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</si>
  <si>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</si>
  <si>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</si>
  <si>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</si>
  <si>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</si>
  <si>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</si>
  <si>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</si>
  <si>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</si>
  <si>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</si>
  <si>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</si>
  <si>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</si>
  <si>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</si>
  <si>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</si>
  <si>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</si>
  <si>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</si>
  <si>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</si>
  <si>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</si>
  <si>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</si>
  <si>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</si>
  <si>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</si>
  <si>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</si>
  <si>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</si>
  <si>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</si>
  <si>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</si>
  <si>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</si>
  <si>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</si>
  <si>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</si>
  <si>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</si>
  <si>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</si>
  <si>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</si>
  <si>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</si>
  <si>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</si>
  <si>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</si>
  <si>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</si>
  <si>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</si>
  <si>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</si>
  <si>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</si>
  <si>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</si>
  <si>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</si>
  <si>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</si>
  <si>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</si>
  <si>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</si>
  <si>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</si>
  <si>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</si>
  <si>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</si>
  <si>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</si>
  <si>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</si>
  <si>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</si>
  <si>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</si>
  <si>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</si>
  <si>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</si>
  <si>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</si>
  <si>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</si>
  <si>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</si>
  <si>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</si>
  <si>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</si>
  <si>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</si>
  <si>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</si>
  <si>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</si>
  <si>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</si>
  <si>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</si>
  <si>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</si>
  <si>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</si>
  <si>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</si>
  <si>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</si>
  <si>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</si>
  <si>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</si>
  <si>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</si>
  <si>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</si>
  <si>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</si>
  <si>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</si>
  <si>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</si>
  <si>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</si>
  <si>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</si>
  <si>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</si>
  <si>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</si>
  <si>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</si>
  <si>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</si>
  <si>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</si>
  <si>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</si>
  <si>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</si>
  <si>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</si>
  <si>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</si>
  <si>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</si>
  <si>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</si>
  <si>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</si>
  <si>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</si>
  <si>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</si>
  <si>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</si>
  <si>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</si>
  <si>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</si>
  <si>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</si>
  <si>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</si>
  <si>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</si>
  <si>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</si>
  <si>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</si>
  <si>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</si>
  <si>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</si>
  <si>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</si>
  <si>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</si>
  <si>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</si>
  <si>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</si>
  <si>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</si>
  <si>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</si>
  <si>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</si>
  <si>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</si>
  <si>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</si>
  <si>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</si>
  <si>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</si>
  <si>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</si>
  <si>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</si>
  <si>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</si>
  <si>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</si>
  <si>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</si>
  <si>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</si>
  <si>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</si>
  <si>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</si>
  <si>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</si>
  <si>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</si>
  <si>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</si>
  <si>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</si>
  <si>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</si>
  <si>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</si>
  <si>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</si>
  <si>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</si>
  <si>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</si>
  <si>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</si>
  <si>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</si>
  <si>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</si>
  <si>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</si>
  <si>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</si>
  <si>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</si>
  <si>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</si>
  <si>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</si>
  <si>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</si>
  <si>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</si>
  <si>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</si>
  <si>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</si>
  <si>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</si>
  <si>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</si>
  <si>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</si>
  <si>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</si>
  <si>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</si>
  <si>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</si>
  <si>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</si>
  <si>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</si>
  <si>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</si>
  <si>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</si>
  <si>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</si>
  <si>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</si>
  <si>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</si>
  <si>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</si>
  <si>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</si>
  <si>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</si>
  <si>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</si>
  <si>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</si>
  <si>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</si>
  <si>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</si>
  <si>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</si>
  <si>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</si>
  <si>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</si>
  <si>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</si>
  <si>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</si>
  <si>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</si>
  <si>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</si>
  <si>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</si>
  <si>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</si>
  <si>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</si>
  <si>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</si>
  <si>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</si>
  <si>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</si>
  <si>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</si>
  <si>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</si>
  <si>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</si>
  <si>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</si>
  <si>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</si>
  <si>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</si>
  <si>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</si>
  <si>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</si>
  <si>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</si>
  <si>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</si>
  <si>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</si>
  <si>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</si>
  <si>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</si>
  <si>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</si>
  <si>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</si>
  <si>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</si>
  <si>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</si>
  <si>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</si>
  <si>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</si>
  <si>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</si>
  <si>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</si>
  <si>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</si>
  <si>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</si>
  <si>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</si>
  <si>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</si>
  <si>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</si>
  <si>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</si>
  <si>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</si>
  <si>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</si>
  <si>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</si>
  <si>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</si>
  <si>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</si>
  <si>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</si>
  <si>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</si>
  <si>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</si>
  <si>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</si>
  <si>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</si>
  <si>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</si>
  <si>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</si>
  <si>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</si>
  <si>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</si>
  <si>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</si>
  <si>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</si>
  <si>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</si>
  <si>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</si>
  <si>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</si>
  <si>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</si>
  <si>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</si>
  <si>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</si>
  <si>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</si>
  <si>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</si>
  <si>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</si>
  <si>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</si>
  <si>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</si>
  <si>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</si>
  <si>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</si>
  <si>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</si>
  <si>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</si>
  <si>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</si>
  <si>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</si>
  <si>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</si>
  <si>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</si>
  <si>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</si>
  <si>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</si>
  <si>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</si>
  <si>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</si>
  <si>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</si>
  <si>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</si>
  <si>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</si>
  <si>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</si>
  <si>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</si>
  <si>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</si>
  <si>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</si>
  <si>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</si>
  <si>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</si>
  <si>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</si>
  <si>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</si>
  <si>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</si>
  <si>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</si>
  <si>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</si>
  <si>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</si>
  <si>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</si>
  <si>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</si>
  <si>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</si>
  <si>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</si>
  <si>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</si>
  <si>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</si>
  <si>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</si>
  <si>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</si>
  <si>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</si>
  <si>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</si>
  <si>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</si>
  <si>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</si>
  <si>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</si>
  <si>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</si>
  <si>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</si>
  <si>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</si>
  <si>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</si>
  <si>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</si>
  <si>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</si>
  <si>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</si>
  <si>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</si>
  <si>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</si>
  <si>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</si>
  <si>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</si>
  <si>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</si>
  <si>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</si>
  <si>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</si>
  <si>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</si>
  <si>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</si>
  <si>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</si>
  <si>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</si>
  <si>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</si>
  <si>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</si>
  <si>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</si>
  <si>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</si>
  <si>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</si>
  <si>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</si>
  <si>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</si>
  <si>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</si>
  <si>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</si>
  <si>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</si>
  <si>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</si>
  <si>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</si>
  <si>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</si>
  <si>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</si>
  <si>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</si>
  <si>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</si>
  <si>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</si>
  <si>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</si>
  <si>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</si>
  <si>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</si>
  <si>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</si>
  <si>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</si>
  <si>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</si>
  <si>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</si>
  <si>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</si>
  <si>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</si>
  <si>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</si>
  <si>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</si>
  <si>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</si>
  <si>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</si>
  <si>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</si>
  <si>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</si>
  <si>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</si>
  <si>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</si>
  <si>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</si>
  <si>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</si>
  <si>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</si>
  <si>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</si>
  <si>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</si>
  <si>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</si>
  <si>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</si>
  <si>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</si>
  <si>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</si>
  <si>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</si>
  <si>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</si>
  <si>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</si>
  <si>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</si>
  <si>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</si>
  <si>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</si>
  <si>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</si>
  <si>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</si>
  <si>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</si>
  <si>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</si>
  <si>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</si>
  <si>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</si>
  <si>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</si>
  <si>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</si>
  <si>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</si>
  <si>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</si>
  <si>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</si>
  <si>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</si>
  <si>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</si>
  <si>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</si>
  <si>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</si>
  <si>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</si>
  <si>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</si>
  <si>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</si>
  <si>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</si>
  <si>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</si>
  <si>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</si>
  <si>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</si>
  <si>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</si>
  <si>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</si>
  <si>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</si>
  <si>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</si>
  <si>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</si>
  <si>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</si>
  <si>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</si>
  <si>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</si>
  <si>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</si>
  <si>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</si>
  <si>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</si>
  <si>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</si>
  <si>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</si>
  <si>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</si>
  <si>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</si>
  <si>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</si>
  <si>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</si>
  <si>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</si>
  <si>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</si>
  <si>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</si>
  <si>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</si>
  <si>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</si>
  <si>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</si>
  <si>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</si>
  <si>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</si>
  <si>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</si>
  <si>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</si>
  <si>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</si>
  <si>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</si>
  <si>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</si>
  <si>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</si>
  <si>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</si>
  <si>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</si>
  <si>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</si>
  <si>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</si>
  <si>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</si>
  <si>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</si>
  <si>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</si>
  <si>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</si>
  <si>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</si>
  <si>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</si>
  <si>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</si>
  <si>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</si>
  <si>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</si>
  <si>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</si>
  <si>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</si>
  <si>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</si>
  <si>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</si>
  <si>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</si>
  <si>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</si>
  <si>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</si>
  <si>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</si>
  <si>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</si>
  <si>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</si>
  <si>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</si>
  <si>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</si>
  <si>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</si>
  <si>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</si>
  <si>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</si>
  <si>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</si>
  <si>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</si>
  <si>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</si>
  <si>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</si>
  <si>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</si>
  <si>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</si>
  <si>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</si>
  <si>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</si>
  <si>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</si>
  <si>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</si>
  <si>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</si>
  <si>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</si>
  <si>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</si>
  <si>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</si>
  <si>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</si>
  <si>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</si>
  <si>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</si>
  <si>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</si>
  <si>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</si>
  <si>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</si>
  <si>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</si>
  <si>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</si>
  <si>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</si>
  <si>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</si>
  <si>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</si>
  <si>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</si>
  <si>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</si>
  <si>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</si>
  <si>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</si>
  <si>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</si>
  <si>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</si>
  <si>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</si>
  <si>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</si>
  <si>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</si>
  <si>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</si>
  <si>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</si>
  <si>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</si>
  <si>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</si>
  <si>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</si>
  <si>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</si>
  <si>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</si>
  <si>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</si>
  <si>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</si>
  <si>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</si>
  <si>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</si>
  <si>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</si>
  <si>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</si>
  <si>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</si>
  <si>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</si>
  <si>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</si>
  <si>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</si>
  <si>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</si>
  <si>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</si>
  <si>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</si>
  <si>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</si>
  <si>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</si>
  <si>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</si>
  <si>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</si>
  <si>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</si>
  <si>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</si>
  <si>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</si>
  <si>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</si>
  <si>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</si>
  <si>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</si>
  <si>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</si>
  <si>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</si>
  <si>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</si>
  <si>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</si>
  <si>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</si>
  <si>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</si>
  <si>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</si>
  <si>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</si>
  <si>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</si>
  <si>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</si>
  <si>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</si>
  <si>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</si>
  <si>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</si>
  <si>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</si>
  <si>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</si>
  <si>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</si>
  <si>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</si>
  <si>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</si>
  <si>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</si>
  <si>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</si>
  <si>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</si>
  <si>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</si>
  <si>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</si>
  <si>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</si>
  <si>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</si>
  <si>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</si>
  <si>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</si>
  <si>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</si>
  <si>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</si>
  <si>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</si>
  <si>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</si>
  <si>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</si>
  <si>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</si>
  <si>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</si>
  <si>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</si>
  <si>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</si>
  <si>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</si>
  <si>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</si>
  <si>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</si>
  <si>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</si>
  <si>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</si>
  <si>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</si>
  <si>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</si>
  <si>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</si>
  <si>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</si>
  <si>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</si>
  <si>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</si>
  <si>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</si>
  <si>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</si>
  <si>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</si>
  <si>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</si>
  <si>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</si>
  <si>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</si>
  <si>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</si>
  <si>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</si>
  <si>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</si>
  <si>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</si>
  <si>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</si>
  <si>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</si>
  <si>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</si>
  <si>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</si>
  <si>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</si>
  <si>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</si>
  <si>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</si>
  <si>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</si>
  <si>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</si>
  <si>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</si>
  <si>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</si>
  <si>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</si>
  <si>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</si>
  <si>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</si>
  <si>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</si>
  <si>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</si>
  <si>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</si>
  <si>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</si>
  <si>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</si>
  <si>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</si>
  <si>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</si>
  <si>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</si>
  <si>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</si>
  <si>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</si>
  <si>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</si>
  <si>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</si>
  <si>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</si>
  <si>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</si>
  <si>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</si>
  <si>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</si>
  <si>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</si>
  <si>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</si>
  <si>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</si>
  <si>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</si>
  <si>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</si>
  <si>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</si>
  <si>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</si>
  <si>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</si>
  <si>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</si>
  <si>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</si>
  <si>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</si>
  <si>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</si>
  <si>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</si>
  <si>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</si>
  <si>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</si>
  <si>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</si>
  <si>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</si>
  <si>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</si>
  <si>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</si>
  <si>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</si>
  <si>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</si>
  <si>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</si>
  <si>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</si>
  <si>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</si>
  <si>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</si>
  <si>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</si>
  <si>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</si>
  <si>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</si>
  <si>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</si>
  <si>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</si>
  <si>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</si>
  <si>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</si>
  <si>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</si>
  <si>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</si>
  <si>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</si>
  <si>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</si>
  <si>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</si>
  <si>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</si>
  <si>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</si>
  <si>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</si>
  <si>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</si>
  <si>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</si>
  <si>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</si>
  <si>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</si>
  <si>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</si>
  <si>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</si>
  <si>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</si>
  <si>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</si>
  <si>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</si>
  <si>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</si>
  <si>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</si>
  <si>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</si>
  <si>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</si>
  <si>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</si>
  <si>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</si>
  <si>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</si>
  <si>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</si>
  <si>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</si>
  <si>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</si>
  <si>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</si>
  <si>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</si>
  <si>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</si>
  <si>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</si>
  <si>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</si>
  <si>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</si>
  <si>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</si>
  <si>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</si>
  <si>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</si>
  <si>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</si>
  <si>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</si>
  <si>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</si>
  <si>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</si>
  <si>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</si>
  <si>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</si>
  <si>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</si>
  <si>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</si>
  <si>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</si>
  <si>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</si>
  <si>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</si>
  <si>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</si>
  <si>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</si>
  <si>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</si>
  <si>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</si>
  <si>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</si>
  <si>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</si>
  <si>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</si>
  <si>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</si>
  <si>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</si>
  <si>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</si>
  <si>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</si>
  <si>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</si>
  <si>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</si>
  <si>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</si>
  <si>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</si>
  <si>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</si>
  <si>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</si>
  <si>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</si>
  <si>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</si>
  <si>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</si>
  <si>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</si>
  <si>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</si>
  <si>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</si>
  <si>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</si>
  <si>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</si>
  <si>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</si>
  <si>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</si>
  <si>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</si>
  <si>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</si>
  <si>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</si>
  <si>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</si>
  <si>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</si>
  <si>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</si>
  <si>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</si>
  <si>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</si>
  <si>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</si>
  <si>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</si>
  <si>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</si>
  <si>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</si>
  <si>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</si>
  <si>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</si>
  <si>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</si>
  <si>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</si>
  <si>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</si>
  <si>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</si>
  <si>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</si>
  <si>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</si>
  <si>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</si>
  <si>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</si>
  <si>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</si>
  <si>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</si>
  <si>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</si>
  <si>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</si>
  <si>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</si>
  <si>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</si>
  <si>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</si>
  <si>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</si>
  <si>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</si>
  <si>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</si>
  <si>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</si>
  <si>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</si>
  <si>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</si>
  <si>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</si>
  <si>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</si>
  <si>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</si>
  <si>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</si>
  <si>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</si>
  <si>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</si>
  <si>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</si>
  <si>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</si>
  <si>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</si>
  <si>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</si>
  <si>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</si>
  <si>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</si>
  <si>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</si>
  <si>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</si>
  <si>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</si>
  <si>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</si>
  <si>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</si>
  <si>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</si>
  <si>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</si>
  <si>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</si>
  <si>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</si>
  <si>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</si>
  <si>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</si>
  <si>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</si>
  <si>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</si>
  <si>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</si>
  <si>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</si>
  <si>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</si>
  <si>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</si>
  <si>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</si>
  <si>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</si>
  <si>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</si>
  <si>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</si>
  <si>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</si>
  <si>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</si>
  <si>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</si>
  <si>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</si>
  <si>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</si>
  <si>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</si>
  <si>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</si>
  <si>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</si>
  <si>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</si>
  <si>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</si>
  <si>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</si>
  <si>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</si>
  <si>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</si>
  <si>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</si>
  <si>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</si>
  <si>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</si>
  <si>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</si>
  <si>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</si>
  <si>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</si>
  <si>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</si>
  <si>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</si>
  <si>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</si>
  <si>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</si>
  <si>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</si>
  <si>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</si>
  <si>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</si>
  <si>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</si>
  <si>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</si>
  <si>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</si>
  <si>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</si>
  <si>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</si>
  <si>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</si>
  <si>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</si>
  <si>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</si>
  <si>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</si>
  <si>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</si>
  <si>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</si>
  <si>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</si>
  <si>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</si>
  <si>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</si>
  <si>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</si>
  <si>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</si>
  <si>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</si>
  <si>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</si>
  <si>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</si>
  <si>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</si>
  <si>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</si>
  <si>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</si>
  <si>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</si>
  <si>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</si>
  <si>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</si>
  <si>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</si>
  <si>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</si>
  <si>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</si>
  <si>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</si>
  <si>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</si>
  <si>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</si>
  <si>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</si>
  <si>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</si>
  <si>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</si>
  <si>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</si>
  <si>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</si>
  <si>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</si>
  <si>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</si>
  <si>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</si>
  <si>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</si>
  <si>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</si>
  <si>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</si>
  <si>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</si>
  <si>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</si>
  <si>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</si>
  <si>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</si>
  <si>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</si>
  <si>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</si>
  <si>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</si>
  <si>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</si>
  <si>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</si>
  <si>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</si>
  <si>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</si>
  <si>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</si>
  <si>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</si>
  <si>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</si>
  <si>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</si>
  <si>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</si>
  <si>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</si>
  <si>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</si>
  <si>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</si>
  <si>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</si>
  <si>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</si>
  <si>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</si>
  <si>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</si>
  <si>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</si>
  <si>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</si>
  <si>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</si>
  <si>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</si>
  <si>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</si>
  <si>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</si>
  <si>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</si>
  <si>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</si>
  <si>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</si>
  <si>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</si>
  <si>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</si>
  <si>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</si>
  <si>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</si>
  <si>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</si>
  <si>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</si>
  <si>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</si>
  <si>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</si>
  <si>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</si>
  <si>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</si>
  <si>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</si>
  <si>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</si>
  <si>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</si>
  <si>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</si>
  <si>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</si>
  <si>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</si>
  <si>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</si>
  <si>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</si>
  <si>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</si>
  <si>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</si>
  <si>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</si>
  <si>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</si>
  <si>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</si>
  <si>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</si>
  <si>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</si>
  <si>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</si>
  <si>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</si>
  <si>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</si>
  <si>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</si>
  <si>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</si>
  <si>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</si>
  <si>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</si>
  <si>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</si>
  <si>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</si>
  <si>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</si>
  <si>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</si>
  <si>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</si>
  <si>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</si>
  <si>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</si>
  <si>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</si>
  <si>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</si>
  <si>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</si>
  <si>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</si>
  <si>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</si>
  <si>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</si>
  <si>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</si>
  <si>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</si>
  <si>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</si>
  <si>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</si>
  <si>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</si>
  <si>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</si>
  <si>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</si>
  <si>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</si>
  <si>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</si>
  <si>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</si>
  <si>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</si>
  <si>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</si>
  <si>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</si>
  <si>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</si>
  <si>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</si>
  <si>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</si>
  <si>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</si>
  <si>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</si>
  <si>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</si>
  <si>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</si>
  <si>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</si>
  <si>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</si>
  <si>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</si>
  <si>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</si>
  <si>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</si>
  <si>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</si>
  <si>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</si>
  <si>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</si>
  <si>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</si>
  <si>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</si>
  <si>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</si>
  <si>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</si>
  <si>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</si>
  <si>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</si>
  <si>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</si>
  <si>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</si>
  <si>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</si>
  <si>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</si>
  <si>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</si>
  <si>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</si>
  <si>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</si>
  <si>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</si>
  <si>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</si>
  <si>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</si>
  <si>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</si>
  <si>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</si>
  <si>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</si>
  <si>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</si>
  <si>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</si>
  <si>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</si>
  <si>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</si>
  <si>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</si>
  <si>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</si>
  <si>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</si>
  <si>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</si>
  <si>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</si>
  <si>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</si>
  <si>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</si>
  <si>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</si>
  <si>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</si>
  <si>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</si>
  <si>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</si>
  <si>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</si>
  <si>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</si>
  <si>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</si>
  <si>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</si>
  <si>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</si>
  <si>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</si>
  <si>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</si>
  <si>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</si>
  <si>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</si>
  <si>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</si>
  <si>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</si>
  <si>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</si>
  <si>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</si>
  <si>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</si>
  <si>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</si>
  <si>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</si>
  <si>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</si>
  <si>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</si>
  <si>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</si>
  <si>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</si>
  <si>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</si>
  <si>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</si>
  <si>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</si>
  <si>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</si>
  <si>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</si>
  <si>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</si>
  <si>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</si>
  <si>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</si>
  <si>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</si>
  <si>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</si>
  <si>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</si>
  <si>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</si>
  <si>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</si>
  <si>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</si>
  <si>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</si>
  <si>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</si>
  <si>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</si>
  <si>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</si>
  <si>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</si>
  <si>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</si>
  <si>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</si>
  <si>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</si>
  <si>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</si>
  <si>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</si>
  <si>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</si>
  <si>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</si>
  <si>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</si>
  <si>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</si>
  <si>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</si>
  <si>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</si>
  <si>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</si>
  <si>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</si>
  <si>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</si>
  <si>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</si>
  <si>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</si>
  <si>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</si>
  <si>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</si>
  <si>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</si>
  <si>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</si>
  <si>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</si>
  <si>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</si>
  <si>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</si>
  <si>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</si>
  <si>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</si>
  <si>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</si>
  <si>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</si>
  <si>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</si>
  <si>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</si>
  <si>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</si>
  <si>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</si>
  <si>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</si>
  <si>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</si>
  <si>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</si>
  <si>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</si>
  <si>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</si>
  <si>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</si>
  <si>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</si>
  <si>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</si>
  <si>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</si>
  <si>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</si>
  <si>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</si>
  <si>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</si>
  <si>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</si>
  <si>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</si>
  <si>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</si>
  <si>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</si>
  <si>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</si>
  <si>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</si>
  <si>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</si>
  <si>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</si>
  <si>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</si>
  <si>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</si>
  <si>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</si>
  <si>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</si>
  <si>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</si>
  <si>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</si>
  <si>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</si>
  <si>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</si>
  <si>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</si>
  <si>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</si>
  <si>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</si>
  <si>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</si>
  <si>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</si>
  <si>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</si>
  <si>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</si>
  <si>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</si>
  <si>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</si>
  <si>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</si>
  <si>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</si>
  <si>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</si>
  <si>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</si>
  <si>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</si>
  <si>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</si>
  <si>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</si>
  <si>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</si>
  <si>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</si>
  <si>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</si>
  <si>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</si>
  <si>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</si>
  <si>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</si>
  <si>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</si>
  <si>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</si>
  <si>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</si>
  <si>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</si>
  <si>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</si>
  <si>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</si>
  <si>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</si>
  <si>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</si>
  <si>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</si>
  <si>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</si>
  <si>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</si>
  <si>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</si>
  <si>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</si>
  <si>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</si>
  <si>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</si>
  <si>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</si>
  <si>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</si>
  <si>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</si>
  <si>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</si>
  <si>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</si>
  <si>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</si>
  <si>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</si>
  <si>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</si>
  <si>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</si>
  <si>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</si>
  <si>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</si>
  <si>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</si>
  <si>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</si>
  <si>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</si>
  <si>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</si>
  <si>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</si>
  <si>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</si>
  <si>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</si>
  <si>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</si>
  <si>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</si>
  <si>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</si>
  <si>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</si>
  <si>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</si>
  <si>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</si>
  <si>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</si>
  <si>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</si>
  <si>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</si>
  <si>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</si>
  <si>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</si>
  <si>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</si>
  <si>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</si>
  <si>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</si>
  <si>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</si>
  <si>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</si>
  <si>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</si>
  <si>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</si>
  <si>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</si>
  <si>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</si>
  <si>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</si>
  <si>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</si>
  <si>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</si>
  <si>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</si>
  <si>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</si>
  <si>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</si>
  <si>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</si>
  <si>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</si>
  <si>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</si>
  <si>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</si>
  <si>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</si>
  <si>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</si>
  <si>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</si>
  <si>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</si>
  <si>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</si>
  <si>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</si>
  <si>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</si>
  <si>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</si>
  <si>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</si>
  <si>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</si>
  <si>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</si>
  <si>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</si>
  <si>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</si>
  <si>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</si>
  <si>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</si>
  <si>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</si>
  <si>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</si>
  <si>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</si>
  <si>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</si>
  <si>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</si>
  <si>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</si>
  <si>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</si>
  <si>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</si>
  <si>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</si>
  <si>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</si>
  <si>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</si>
  <si>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</si>
  <si>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</si>
  <si>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</si>
  <si>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</si>
  <si>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</si>
  <si>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</si>
  <si>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</si>
  <si>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</si>
  <si>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</si>
  <si>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</si>
  <si>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</si>
  <si>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</si>
  <si>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</si>
  <si>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</si>
  <si>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</si>
  <si>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</si>
  <si>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</si>
  <si>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</si>
  <si>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</si>
  <si>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</si>
  <si>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</si>
  <si>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</si>
  <si>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</si>
  <si>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</si>
  <si>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</si>
  <si>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</si>
  <si>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</si>
  <si>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</si>
  <si>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</si>
  <si>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</si>
  <si>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</si>
  <si>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</si>
  <si>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</si>
  <si>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</si>
  <si>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</si>
  <si>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</si>
  <si>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</si>
  <si>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</si>
  <si>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</si>
  <si>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</si>
  <si>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</si>
  <si>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</si>
  <si>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</si>
  <si>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</si>
  <si>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</si>
  <si>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</si>
  <si>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</si>
  <si>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</si>
  <si>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</si>
  <si>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</si>
  <si>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</si>
  <si>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</si>
  <si>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</si>
  <si>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</si>
  <si>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</si>
  <si>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</si>
  <si>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</si>
  <si>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</si>
  <si>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</si>
  <si>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</si>
  <si>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</si>
  <si>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</si>
  <si>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</si>
  <si>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</si>
  <si>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</si>
  <si>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</si>
  <si>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</si>
  <si>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</si>
  <si>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</si>
  <si>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</si>
  <si>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</si>
  <si>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</si>
  <si>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</si>
  <si>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</si>
  <si>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</si>
  <si>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</si>
  <si>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</si>
  <si>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</si>
  <si>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</si>
  <si>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</si>
  <si>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</si>
  <si>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</si>
  <si>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</si>
  <si>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</si>
  <si>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</si>
  <si>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</si>
  <si>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</si>
  <si>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</si>
  <si>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</si>
  <si>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</si>
  <si>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</si>
  <si>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</si>
  <si>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</si>
  <si>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</si>
  <si>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</si>
  <si>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</si>
  <si>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</si>
  <si>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</si>
  <si>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</si>
  <si>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</si>
  <si>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</si>
  <si>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</si>
  <si>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</si>
  <si>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</si>
  <si>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</si>
  <si>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</si>
  <si>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</si>
  <si>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</si>
  <si>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</si>
  <si>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</si>
  <si>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</si>
  <si>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</si>
  <si>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</si>
  <si>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</si>
  <si>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</si>
  <si>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</si>
  <si>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</si>
  <si>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</si>
  <si>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</si>
  <si>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</si>
  <si>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</si>
  <si>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</si>
  <si>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</si>
  <si>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</si>
  <si>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</si>
  <si>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</si>
  <si>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</si>
  <si>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</si>
  <si>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</si>
  <si>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</si>
  <si>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</si>
  <si>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</si>
  <si>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</si>
  <si>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</si>
  <si>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</si>
  <si>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</si>
  <si>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</si>
  <si>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</si>
  <si>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</si>
  <si>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</si>
  <si>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</si>
  <si>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</si>
  <si>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</si>
  <si>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</si>
  <si>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</si>
  <si>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</si>
  <si>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</si>
  <si>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</si>
  <si>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</si>
  <si>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</si>
  <si>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</si>
  <si>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</si>
  <si>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</si>
  <si>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</si>
  <si>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</si>
  <si>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</si>
  <si>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</si>
  <si>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</si>
  <si>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</si>
  <si>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</si>
  <si>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</si>
  <si>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</si>
  <si>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</si>
  <si>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</si>
  <si>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</si>
  <si>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</si>
  <si>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</si>
  <si>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</si>
  <si>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</si>
  <si>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</si>
  <si>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</si>
  <si>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</si>
  <si>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</si>
  <si>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</si>
  <si>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</si>
  <si>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</si>
  <si>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</si>
  <si>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</si>
  <si>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</si>
  <si>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</si>
  <si>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</si>
  <si>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</si>
  <si>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</si>
  <si>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</si>
  <si>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</si>
  <si>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</si>
  <si>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</si>
  <si>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</si>
  <si>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</si>
  <si>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</si>
  <si>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</si>
  <si>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</si>
  <si>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</si>
  <si>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</si>
  <si>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</si>
  <si>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</si>
  <si>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</si>
  <si>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</si>
  <si>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</si>
  <si>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</si>
  <si>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</si>
  <si>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</si>
  <si>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</si>
  <si>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</si>
  <si>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</si>
  <si>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</si>
  <si>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</si>
  <si>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</si>
  <si>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</si>
  <si>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</si>
  <si>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</si>
  <si>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</si>
  <si>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</si>
  <si>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</si>
  <si>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</si>
  <si>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</si>
  <si>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</si>
  <si>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</si>
  <si>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</si>
  <si>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</si>
  <si>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</si>
  <si>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</si>
  <si>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</si>
  <si>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</si>
  <si>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</si>
  <si>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</si>
  <si>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</si>
  <si>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</si>
  <si>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</si>
  <si>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</si>
  <si>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</si>
  <si>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</si>
  <si>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</si>
  <si>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</si>
  <si>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</si>
  <si>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</si>
  <si>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</si>
  <si>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</si>
  <si>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</si>
  <si>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</si>
  <si>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</si>
  <si>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</si>
  <si>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</si>
  <si>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</si>
  <si>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</si>
  <si>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</si>
  <si>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</si>
  <si>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</si>
  <si>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</si>
  <si>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</si>
  <si>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</si>
  <si>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</si>
  <si>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</si>
  <si>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</si>
  <si>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</si>
  <si>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</si>
  <si>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</si>
  <si>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</si>
  <si>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</si>
  <si>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</si>
  <si>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</si>
  <si>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</si>
  <si>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</si>
  <si>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</si>
  <si>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</si>
  <si>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</si>
  <si>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</si>
  <si>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</si>
  <si>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</si>
  <si>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СУНГУРЛАРЕ</t>
  </si>
  <si>
    <t>Елена Ралчева</t>
  </si>
  <si>
    <t>д-р Георги Кенов</t>
  </si>
  <si>
    <t>kmetsungurlare@abv.bg</t>
  </si>
  <si>
    <t>10.07.2020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</si>
</sst>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ОБЩИНА СУНГУРЛАРЕ</v>
      </c>
      <c r="C2" s="1730"/>
      <c r="D2" s="1731"/>
      <c r="E2" s="1019"/>
      <c r="F2" s="1020">
        <f>+OTCHET!H9</f>
        <v>57250</v>
      </c>
      <c r="G2" s="1021" t="str">
        <f>+OTCHET!F12</f>
        <v>5212</v>
      </c>
      <c r="H2" s="1022"/>
      <c r="I2" s="1732">
        <f>+OTCHET!H607</f>
        <v>0</v>
      </c>
      <c r="J2" s="1733"/>
      <c r="K2" s="1013"/>
      <c r="L2" s="1734" t="str">
        <f>OTCHET!H605</f>
        <v>kmetsungurlare@abv.bg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44043</v>
      </c>
      <c r="M6" s="1019"/>
      <c r="N6" s="1044" t="s">
        <v>997</v>
      </c>
      <c r="O6" s="1008"/>
      <c r="P6" s="1045">
        <f>OTCHET!F9</f>
        <v>44043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44043</v>
      </c>
      <c r="H9" s="1019"/>
      <c r="I9" s="1069">
        <f>+L4</f>
        <v>2020</v>
      </c>
      <c r="J9" s="1070">
        <f>+L6</f>
        <v>44043</v>
      </c>
      <c r="K9" s="1071"/>
      <c r="L9" s="1072">
        <f>+L6</f>
        <v>44043</v>
      </c>
      <c r="M9" s="1071"/>
      <c r="N9" s="1073">
        <f>+L6</f>
        <v>44043</v>
      </c>
      <c r="O9" s="1074"/>
      <c r="P9" s="1075">
        <f>+L4</f>
        <v>2020</v>
      </c>
      <c r="Q9" s="1073">
        <f>+L6</f>
        <v>44043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100000</v>
      </c>
      <c r="M80" s="1095"/>
      <c r="N80" s="1121">
        <f>+ROUND(+G80+J80+L80,0)</f>
        <v>100000</v>
      </c>
      <c r="O80" s="1097"/>
      <c r="P80" s="1119">
        <f>+ROUND(OTCHET!E429,0)</f>
        <v>0</v>
      </c>
      <c r="Q80" s="1120">
        <f>+ROUND(OTCHET!L429,0)</f>
        <v>100000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100000</v>
      </c>
      <c r="M81" s="1095"/>
      <c r="N81" s="1243">
        <f>+ROUND(N79+N80,0)</f>
        <v>100000</v>
      </c>
      <c r="O81" s="1097"/>
      <c r="P81" s="1241">
        <f>+ROUND(P79+P80,0)</f>
        <v>0</v>
      </c>
      <c r="Q81" s="1242">
        <f>+ROUND(Q79+Q80,0)</f>
        <v>100000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100000</v>
      </c>
      <c r="M83" s="1095"/>
      <c r="N83" s="1256">
        <f>+ROUND(N48,0)-ROUND(N77,0)+ROUND(N81,0)</f>
        <v>100000</v>
      </c>
      <c r="O83" s="1257"/>
      <c r="P83" s="1254">
        <f>+ROUND(P48,0)-ROUND(P77,0)+ROUND(P81,0)</f>
        <v>0</v>
      </c>
      <c r="Q83" s="1255">
        <f>+ROUND(Q48,0)-ROUND(Q77,0)+ROUND(Q81,0)</f>
        <v>100000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-100000</v>
      </c>
      <c r="M84" s="1095"/>
      <c r="N84" s="1264">
        <f>+ROUND(N101,0)+ROUND(N120,0)+ROUND(N127,0)-ROUND(N132,0)</f>
        <v>-100000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-100000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-69785</v>
      </c>
      <c r="M116" s="1095"/>
      <c r="N116" s="1132">
        <f>+ROUND(+G116+J116+L116,0)</f>
        <v>-69785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-69785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-69785</v>
      </c>
      <c r="M118" s="1095"/>
      <c r="N118" s="1209">
        <f>+ROUND(+SUM(N116:N117),0)</f>
        <v>-69785</v>
      </c>
      <c r="O118" s="1097"/>
      <c r="P118" s="1207">
        <f>+ROUND(+SUM(P116:P117),0)</f>
        <v>0</v>
      </c>
      <c r="Q118" s="1208">
        <f>+ROUND(+SUM(Q116:Q117),0)</f>
        <v>-69785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-69785</v>
      </c>
      <c r="M120" s="1095"/>
      <c r="N120" s="1234">
        <f>+ROUND(N106+N110+N114+N118,0)</f>
        <v>-69785</v>
      </c>
      <c r="O120" s="1097"/>
      <c r="P120" s="1280">
        <f>+ROUND(P106+P110+P114+P118,0)</f>
        <v>0</v>
      </c>
      <c r="Q120" s="1233">
        <f>+ROUND(Q106+Q110+Q114+Q118,0)</f>
        <v>-69785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3496</v>
      </c>
      <c r="M129" s="1095"/>
      <c r="N129" s="1109">
        <f>+ROUND(+G129+J129+L129,0)</f>
        <v>3496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3496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33711</v>
      </c>
      <c r="M131" s="1095"/>
      <c r="N131" s="1121">
        <f>+ROUND(+G131+J131+L131,0)</f>
        <v>33711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33711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30215</v>
      </c>
      <c r="M132" s="1095"/>
      <c r="N132" s="1296">
        <f>+ROUND(+N131-N129-N130,0)</f>
        <v>30215</v>
      </c>
      <c r="O132" s="1097"/>
      <c r="P132" s="1294">
        <f>+ROUND(+P131-P129-P130,0)</f>
        <v>0</v>
      </c>
      <c r="Q132" s="1295">
        <f>+ROUND(+Q131-Q129-Q130,0)</f>
        <v>30215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10.07.2020 г.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2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969</v>
      </c>
      <c r="F11" s="707">
        <f>OTCHET!F9</f>
        <v>44043</v>
      </c>
      <c r="G11" s="708" t="s">
        <v>970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100000</v>
      </c>
      <c r="G56" s="893">
        <f>+G57+G58+G62</f>
        <v>0</v>
      </c>
      <c r="H56" s="894">
        <f>+H57+H58+H62</f>
        <v>100000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100000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100000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100000</v>
      </c>
      <c r="G59" s="906">
        <f>+OTCHET!I422+OTCHET!I423+OTCHET!I424+OTCHET!I425+OTCHET!I426</f>
        <v>0</v>
      </c>
      <c r="H59" s="907">
        <f>+OTCHET!J422+OTCHET!J423+OTCHET!J424+OTCHET!J425+OTCHET!J426</f>
        <v>100000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100000</v>
      </c>
      <c r="G64" s="928">
        <f>+G22-G38+G56-G63</f>
        <v>0</v>
      </c>
      <c r="H64" s="929">
        <f>+H22-H38+H56-H63</f>
        <v>100000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-100000</v>
      </c>
      <c r="G66" s="938">
        <f>SUM(+G68+G76+G77+G84+G85+G86+G89+G90+G91+G92+G93+G94+G95)</f>
        <v>0</v>
      </c>
      <c r="H66" s="939">
        <f>SUM(+H68+H76+H77+H84+H85+H86+H89+H90+H91+H92+H93+H94+H95)</f>
        <v>-100000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-69785</v>
      </c>
      <c r="G86" s="906">
        <f>+G87+G88</f>
        <v>0</v>
      </c>
      <c r="H86" s="907">
        <f>+H87+H88</f>
        <v>-69785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-69785</v>
      </c>
      <c r="G88" s="964">
        <f>+OTCHET!I521+OTCHET!I524+OTCHET!I544</f>
        <v>0</v>
      </c>
      <c r="H88" s="965">
        <f>+OTCHET!J521+OTCHET!J524+OTCHET!J544</f>
        <v>-69785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3496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3496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-33711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-33711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Елена Ралчева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Елена Ралчева</v>
      </c>
      <c r="F114" s="1748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I4" sqref="I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2074</v>
      </c>
      <c r="C9" s="1826"/>
      <c r="D9" s="1827"/>
      <c r="E9" s="115">
        <v>43831</v>
      </c>
      <c r="F9" s="116">
        <v>44043</v>
      </c>
      <c r="G9" s="113"/>
      <c r="H9" s="1415">
        <v>57250</v>
      </c>
      <c r="I9" s="1757"/>
      <c r="J9" s="1758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759" t="s">
        <v>968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Сунгурларе</v>
      </c>
      <c r="C12" s="1788"/>
      <c r="D12" s="1789"/>
      <c r="E12" s="118" t="s">
        <v>962</v>
      </c>
      <c r="F12" s="1586" t="s">
        <v>1381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8" t="s">
        <v>2059</v>
      </c>
      <c r="F19" s="1829"/>
      <c r="G19" s="1829"/>
      <c r="H19" s="1830"/>
      <c r="I19" s="1834" t="s">
        <v>2060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468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470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ОБЩИНА СУНГУРЛАРЕ</v>
      </c>
      <c r="C176" s="1785"/>
      <c r="D176" s="1786"/>
      <c r="E176" s="115">
        <f>$E$9</f>
        <v>43831</v>
      </c>
      <c r="F176" s="226">
        <f>$F$9</f>
        <v>44043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Сунгурларе</v>
      </c>
      <c r="C179" s="1788"/>
      <c r="D179" s="1789"/>
      <c r="E179" s="231" t="s">
        <v>890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8" t="s">
        <v>2061</v>
      </c>
      <c r="F183" s="1829"/>
      <c r="G183" s="1829"/>
      <c r="H183" s="1830"/>
      <c r="I183" s="1837" t="s">
        <v>2062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744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747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194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199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200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272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722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219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221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222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223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1657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224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234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235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236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237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1662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1659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1660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247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273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248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249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623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685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686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ОБЩИНА СУНГУРЛАРЕ</v>
      </c>
      <c r="C350" s="1785"/>
      <c r="D350" s="1786"/>
      <c r="E350" s="115">
        <f>$E$9</f>
        <v>43831</v>
      </c>
      <c r="F350" s="407">
        <f>$F$9</f>
        <v>44043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Сунгурларе</v>
      </c>
      <c r="C353" s="1788"/>
      <c r="D353" s="1789"/>
      <c r="E353" s="410" t="s">
        <v>890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0" t="s">
        <v>2063</v>
      </c>
      <c r="F357" s="1841"/>
      <c r="G357" s="1841"/>
      <c r="H357" s="1842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276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287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309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253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254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256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257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921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680</v>
      </c>
      <c r="D405" s="176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681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699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260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767</v>
      </c>
      <c r="D422" s="176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704</v>
      </c>
      <c r="D423" s="176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261</v>
      </c>
      <c r="D424" s="176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683</v>
      </c>
      <c r="D425" s="176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925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100000</v>
      </c>
      <c r="K426" s="445">
        <f t="shared" si="96"/>
        <v>0</v>
      </c>
      <c r="L426" s="1378">
        <f t="shared" si="96"/>
        <v>100000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>
        <v>100000</v>
      </c>
      <c r="K427" s="154">
        <v>0</v>
      </c>
      <c r="L427" s="1379">
        <f>I427+J427+K427</f>
        <v>100000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100000</v>
      </c>
      <c r="K429" s="515">
        <f t="shared" si="97"/>
        <v>0</v>
      </c>
      <c r="L429" s="512">
        <f t="shared" si="97"/>
        <v>100000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ОБЩИНА СУНГУРЛАРЕ</v>
      </c>
      <c r="C435" s="1785"/>
      <c r="D435" s="1786"/>
      <c r="E435" s="115">
        <f>$E$9</f>
        <v>43831</v>
      </c>
      <c r="F435" s="407">
        <f>$F$9</f>
        <v>44043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Сунгурларе</v>
      </c>
      <c r="C438" s="1788"/>
      <c r="D438" s="1789"/>
      <c r="E438" s="410" t="s">
        <v>890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2065</v>
      </c>
      <c r="F442" s="1829"/>
      <c r="G442" s="1829"/>
      <c r="H442" s="1830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100000</v>
      </c>
      <c r="K445" s="548">
        <f t="shared" si="99"/>
        <v>0</v>
      </c>
      <c r="L445" s="549">
        <f t="shared" si="99"/>
        <v>100000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-100000</v>
      </c>
      <c r="K446" s="555">
        <f t="shared" si="100"/>
        <v>0</v>
      </c>
      <c r="L446" s="556">
        <f>+L597</f>
        <v>-100000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ОБЩИНА СУНГУРЛАРЕ</v>
      </c>
      <c r="C451" s="1785"/>
      <c r="D451" s="1786"/>
      <c r="E451" s="115">
        <f>$E$9</f>
        <v>43831</v>
      </c>
      <c r="F451" s="407">
        <f>$F$9</f>
        <v>44043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Сунгурларе</v>
      </c>
      <c r="C454" s="1788"/>
      <c r="D454" s="1789"/>
      <c r="E454" s="410" t="s">
        <v>890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1" t="s">
        <v>2067</v>
      </c>
      <c r="F458" s="1832"/>
      <c r="G458" s="1832"/>
      <c r="H458" s="1833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768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771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1958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774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781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929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934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935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936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937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313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939</v>
      </c>
      <c r="D535" s="177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940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941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942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-69785</v>
      </c>
      <c r="K544" s="581">
        <f t="shared" si="127"/>
        <v>0</v>
      </c>
      <c r="L544" s="578">
        <f t="shared" si="127"/>
        <v>-69785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-69785</v>
      </c>
      <c r="K546" s="597">
        <v>0</v>
      </c>
      <c r="L546" s="1385">
        <f t="shared" si="116"/>
        <v>-69785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951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-30215</v>
      </c>
      <c r="K566" s="581">
        <f t="shared" si="128"/>
        <v>0</v>
      </c>
      <c r="L566" s="578">
        <f t="shared" si="128"/>
        <v>-30215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3496</v>
      </c>
      <c r="K567" s="584">
        <v>0</v>
      </c>
      <c r="L567" s="1379">
        <f t="shared" si="116"/>
        <v>3496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-33711</v>
      </c>
      <c r="K573" s="1627">
        <v>0</v>
      </c>
      <c r="L573" s="1393">
        <f t="shared" si="129"/>
        <v>-33711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956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833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-100000</v>
      </c>
      <c r="K597" s="666">
        <f t="shared" si="133"/>
        <v>0</v>
      </c>
      <c r="L597" s="662">
        <f t="shared" si="133"/>
        <v>-100000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3" t="s">
        <v>2075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877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2075</v>
      </c>
      <c r="E603" s="671"/>
      <c r="F603" s="218" t="s">
        <v>879</v>
      </c>
      <c r="G603" s="1766" t="s">
        <v>2076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880</v>
      </c>
      <c r="C604" s="1750"/>
      <c r="D604" s="672" t="s">
        <v>881</v>
      </c>
      <c r="E604" s="673"/>
      <c r="F604" s="674"/>
      <c r="G604" s="1751" t="s">
        <v>877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 t="s">
        <v>2078</v>
      </c>
      <c r="C605" s="1753"/>
      <c r="D605" s="675" t="s">
        <v>882</v>
      </c>
      <c r="E605" s="676">
        <v>55715085</v>
      </c>
      <c r="F605" s="677"/>
      <c r="G605" s="678" t="s">
        <v>883</v>
      </c>
      <c r="H605" s="1754" t="s">
        <v>2077</v>
      </c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8" t="s">
        <v>2057</v>
      </c>
      <c r="M23" s="1829"/>
      <c r="N23" s="1829"/>
      <c r="O23" s="1830"/>
      <c r="P23" s="1837" t="s">
        <v>2058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744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747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194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199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200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272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722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219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221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222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223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1661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224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234</v>
      </c>
      <c r="K98" s="180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235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236</v>
      </c>
      <c r="K100" s="180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237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1662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1659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1660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247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273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248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249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623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685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686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2020-08-11T13:49:41Z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