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<sst xmlns="http://schemas.openxmlformats.org/spreadsheetml/2006/main" count="2988" uniqueCount="2078">
  <si>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</si>
  <si>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</si>
  <si>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</si>
  <si>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</si>
  <si>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</si>
  <si>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</si>
  <si>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</si>
  <si>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</si>
  <si>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</si>
  <si>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</si>
  <si>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</si>
  <si>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</si>
  <si>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</si>
  <si>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</si>
  <si>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</si>
  <si>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</si>
  <si>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</si>
  <si>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</si>
  <si>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</si>
  <si>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</si>
  <si>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</si>
  <si>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</si>
  <si>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</si>
  <si>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</si>
  <si>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</si>
  <si>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</si>
  <si>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</si>
  <si>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</si>
  <si>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</si>
  <si>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</si>
  <si>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</si>
  <si>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</si>
  <si>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</si>
  <si>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</si>
  <si>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</si>
  <si>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</si>
  <si>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</si>
  <si>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</si>
  <si>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</si>
  <si>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</si>
  <si>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</si>
  <si>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</si>
  <si>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</si>
  <si>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</si>
  <si>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</si>
  <si>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</si>
  <si>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</si>
  <si>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</si>
  <si>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</si>
  <si>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</si>
  <si>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</si>
  <si>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</si>
  <si>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</si>
  <si>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</si>
  <si>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</si>
  <si>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</si>
  <si>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</si>
  <si>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</si>
  <si>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</si>
  <si>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</si>
  <si>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</si>
  <si>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</si>
  <si>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</si>
  <si>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</si>
  <si>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</si>
  <si>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</si>
  <si>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</si>
  <si>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</si>
  <si>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</si>
  <si>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</si>
  <si>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</si>
  <si>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</si>
  <si>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</si>
  <si>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</si>
  <si>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</si>
  <si>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</si>
  <si>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</si>
  <si>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</si>
  <si>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</si>
  <si>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</si>
  <si>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</si>
  <si>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</si>
  <si>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</si>
  <si>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</si>
  <si>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</si>
  <si>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</si>
  <si>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</si>
  <si>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</si>
  <si>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</si>
  <si>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</si>
  <si>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</si>
  <si>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</si>
  <si>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</si>
  <si>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</si>
  <si>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</si>
  <si>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</si>
  <si>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</si>
  <si>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</si>
  <si>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</si>
  <si>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</si>
  <si>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</si>
  <si>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</si>
  <si>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</si>
  <si>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</si>
  <si>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</si>
  <si>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</si>
  <si>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</si>
  <si>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</si>
  <si>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</si>
  <si>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</si>
  <si>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</si>
  <si>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</si>
  <si>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</si>
  <si>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</si>
  <si>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</si>
  <si>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</si>
  <si>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</si>
  <si>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</si>
  <si>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</si>
  <si>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</si>
  <si>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</si>
  <si>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</si>
  <si>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</si>
  <si>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</si>
  <si>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</si>
  <si>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</si>
  <si>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</si>
  <si>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</si>
  <si>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</si>
  <si>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</si>
  <si>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</si>
  <si>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</si>
  <si>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</si>
  <si>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</si>
  <si>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</si>
  <si>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</si>
  <si>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</si>
  <si>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</si>
  <si>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</si>
  <si>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</si>
  <si>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</si>
  <si>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</si>
  <si>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</si>
  <si>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</si>
  <si>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</si>
  <si>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</si>
  <si>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</si>
  <si>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</si>
  <si>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</si>
  <si>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</si>
  <si>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</si>
  <si>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</si>
  <si>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</si>
  <si>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</si>
  <si>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</si>
  <si>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</si>
  <si>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</si>
  <si>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</si>
  <si>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</si>
  <si>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</si>
  <si>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</si>
  <si>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</si>
  <si>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</si>
  <si>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</si>
  <si>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</si>
  <si>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</si>
  <si>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</si>
  <si>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</si>
  <si>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</si>
  <si>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</si>
  <si>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</si>
  <si>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</si>
  <si>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</si>
  <si>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</si>
  <si>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</si>
  <si>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</si>
  <si>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</si>
  <si>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</si>
  <si>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</si>
  <si>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</si>
  <si>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</si>
  <si>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</si>
  <si>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</si>
  <si>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</si>
  <si>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</si>
  <si>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</si>
  <si>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</si>
  <si>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</si>
  <si>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</si>
  <si>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</si>
  <si>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</si>
  <si>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</si>
  <si>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</si>
  <si>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</si>
  <si>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</si>
  <si>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</si>
  <si>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</si>
  <si>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</si>
  <si>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</si>
  <si>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</si>
  <si>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</si>
  <si>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</si>
  <si>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</si>
  <si>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</si>
  <si>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</si>
  <si>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</si>
  <si>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</si>
  <si>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</si>
  <si>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</si>
  <si>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</si>
  <si>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</si>
  <si>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</si>
  <si>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</si>
  <si>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</si>
  <si>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</si>
  <si>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</si>
  <si>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</si>
  <si>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</si>
  <si>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</si>
  <si>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</si>
  <si>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</si>
  <si>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</si>
  <si>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</si>
  <si>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</si>
  <si>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</si>
  <si>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</si>
  <si>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</si>
  <si>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</si>
  <si>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</si>
  <si>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</si>
  <si>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</si>
  <si>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</si>
  <si>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</si>
  <si>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</si>
  <si>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</si>
  <si>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</si>
  <si>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</si>
  <si>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</si>
  <si>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</si>
  <si>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</si>
  <si>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</si>
  <si>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</si>
  <si>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</si>
  <si>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</si>
  <si>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</si>
  <si>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</si>
  <si>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</si>
  <si>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</si>
  <si>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</si>
  <si>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</si>
  <si>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</si>
  <si>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</si>
  <si>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</si>
  <si>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</si>
  <si>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</si>
  <si>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</si>
  <si>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</si>
  <si>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</si>
  <si>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</si>
  <si>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</si>
  <si>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</si>
  <si>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</si>
  <si>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</si>
  <si>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</si>
  <si>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</si>
  <si>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</si>
  <si>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</si>
  <si>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</si>
  <si>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</si>
  <si>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</si>
  <si>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</si>
  <si>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</si>
  <si>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</si>
  <si>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</si>
  <si>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</si>
  <si>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</si>
  <si>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</si>
  <si>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</si>
  <si>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</si>
  <si>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</si>
  <si>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</si>
  <si>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</si>
  <si>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</si>
  <si>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</si>
  <si>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</si>
  <si>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</si>
  <si>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</si>
  <si>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</si>
  <si>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</si>
  <si>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</si>
  <si>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</si>
  <si>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</si>
  <si>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</si>
  <si>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</si>
  <si>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</si>
  <si>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</si>
  <si>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</si>
  <si>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</si>
  <si>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</si>
  <si>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</si>
  <si>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</si>
  <si>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</si>
  <si>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</si>
  <si>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</si>
  <si>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</si>
  <si>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</si>
  <si>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</si>
  <si>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</si>
  <si>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</si>
  <si>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</si>
  <si>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</si>
  <si>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</si>
  <si>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</si>
  <si>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</si>
  <si>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</si>
  <si>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</si>
  <si>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</si>
  <si>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</si>
  <si>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</si>
  <si>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</si>
  <si>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</si>
  <si>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</si>
  <si>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</si>
  <si>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</si>
  <si>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</si>
  <si>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</si>
  <si>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</si>
  <si>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</si>
  <si>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</si>
  <si>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</si>
  <si>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</si>
  <si>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</si>
  <si>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</si>
  <si>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</si>
  <si>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</si>
  <si>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</si>
  <si>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</si>
  <si>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</si>
  <si>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</si>
  <si>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</si>
  <si>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</si>
  <si>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</si>
  <si>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</si>
  <si>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</si>
  <si>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</si>
  <si>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</si>
  <si>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</si>
  <si>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</si>
  <si>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</si>
  <si>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</si>
  <si>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</si>
  <si>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</si>
  <si>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</si>
  <si>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</si>
  <si>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</si>
  <si>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</si>
  <si>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</si>
  <si>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</si>
  <si>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</si>
  <si>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</si>
  <si>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</si>
  <si>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</si>
  <si>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</si>
  <si>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</si>
  <si>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</si>
  <si>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</si>
  <si>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</si>
  <si>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</si>
  <si>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</si>
  <si>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</si>
  <si>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</si>
  <si>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</si>
  <si>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</si>
  <si>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</si>
  <si>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</si>
  <si>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</si>
  <si>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</si>
  <si>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</si>
  <si>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</si>
  <si>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</si>
  <si>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</si>
  <si>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</si>
  <si>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</si>
  <si>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</si>
  <si>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</si>
  <si>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</si>
  <si>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</si>
  <si>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</si>
  <si>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</si>
  <si>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</si>
  <si>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</si>
  <si>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</si>
  <si>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</si>
  <si>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</si>
  <si>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</si>
  <si>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</si>
  <si>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</si>
  <si>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</si>
  <si>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</si>
  <si>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</si>
  <si>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</si>
  <si>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</si>
  <si>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</si>
  <si>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</si>
  <si>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</si>
  <si>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</si>
  <si>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</si>
  <si>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</si>
  <si>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</si>
  <si>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</si>
  <si>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</si>
  <si>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</si>
  <si>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</si>
  <si>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</si>
  <si>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</si>
  <si>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</si>
  <si>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</si>
  <si>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</si>
  <si>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</si>
  <si>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</si>
  <si>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</si>
  <si>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</si>
  <si>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</si>
  <si>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</si>
  <si>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</si>
  <si>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</si>
  <si>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</si>
  <si>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</si>
  <si>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</si>
  <si>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</si>
  <si>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</si>
  <si>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</si>
  <si>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</si>
  <si>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</si>
  <si>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</si>
  <si>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</si>
  <si>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</si>
  <si>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</si>
  <si>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</si>
  <si>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</si>
  <si>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</si>
  <si>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</si>
  <si>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</si>
  <si>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</si>
  <si>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</si>
  <si>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</si>
  <si>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</si>
  <si>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</si>
  <si>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</si>
  <si>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</si>
  <si>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</si>
  <si>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</si>
  <si>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</si>
  <si>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</si>
  <si>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</si>
  <si>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</si>
  <si>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</si>
  <si>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</si>
  <si>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</si>
  <si>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</si>
  <si>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</si>
  <si>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</si>
  <si>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</si>
  <si>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</si>
  <si>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</si>
  <si>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</si>
  <si>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</si>
  <si>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</si>
  <si>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</si>
  <si>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</si>
  <si>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</si>
  <si>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</si>
  <si>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</si>
  <si>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</si>
  <si>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</si>
  <si>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</si>
  <si>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</si>
  <si>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</si>
  <si>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</si>
  <si>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</si>
  <si>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</si>
  <si>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</si>
  <si>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</si>
  <si>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</si>
  <si>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</si>
  <si>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</si>
  <si>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</si>
  <si>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</si>
  <si>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</si>
  <si>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</si>
  <si>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</si>
  <si>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</si>
  <si>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</si>
  <si>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</si>
  <si>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</si>
  <si>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</si>
  <si>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</si>
  <si>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</si>
  <si>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</si>
  <si>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</si>
  <si>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</si>
  <si>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</si>
  <si>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</si>
  <si>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</si>
  <si>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</si>
  <si>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</si>
  <si>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</si>
  <si>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</si>
  <si>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</si>
  <si>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</si>
  <si>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</si>
  <si>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</si>
  <si>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</si>
  <si>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</si>
  <si>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</si>
  <si>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</si>
  <si>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</si>
  <si>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</si>
  <si>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</si>
  <si>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</si>
  <si>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</si>
  <si>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</si>
  <si>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</si>
  <si>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</si>
  <si>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</si>
  <si>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</si>
  <si>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</si>
  <si>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</si>
  <si>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</si>
  <si>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</si>
  <si>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</si>
  <si>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</si>
  <si>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</si>
  <si>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</si>
  <si>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</si>
  <si>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</si>
  <si>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</si>
  <si>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</si>
  <si>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</si>
  <si>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</si>
  <si>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</si>
  <si>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</si>
  <si>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</si>
  <si>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</si>
  <si>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</si>
  <si>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</si>
  <si>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</si>
  <si>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</si>
  <si>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</si>
  <si>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</si>
  <si>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</si>
  <si>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</si>
  <si>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</si>
  <si>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</si>
  <si>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</si>
  <si>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</si>
  <si>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</si>
  <si>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</si>
  <si>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</si>
  <si>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</si>
  <si>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</si>
  <si>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</si>
  <si>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</si>
  <si>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</si>
  <si>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</si>
  <si>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</si>
  <si>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</si>
  <si>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</si>
  <si>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</si>
  <si>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</si>
  <si>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</si>
  <si>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</si>
  <si>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</si>
  <si>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</si>
  <si>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</si>
  <si>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</si>
  <si>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</si>
  <si>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</si>
  <si>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</si>
  <si>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</si>
  <si>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</si>
  <si>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</si>
  <si>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</si>
  <si>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</si>
  <si>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</si>
  <si>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</si>
  <si>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</si>
  <si>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</si>
  <si>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</si>
  <si>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</si>
  <si>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</si>
  <si>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</si>
  <si>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</si>
  <si>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</si>
  <si>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</si>
  <si>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</si>
  <si>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</si>
  <si>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</si>
  <si>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</si>
  <si>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</si>
  <si>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</si>
  <si>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</si>
  <si>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</si>
  <si>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</si>
  <si>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</si>
  <si>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</si>
  <si>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</si>
  <si>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</si>
  <si>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</si>
  <si>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</si>
  <si>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</si>
  <si>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</si>
  <si>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</si>
  <si>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</si>
  <si>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</si>
  <si>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</si>
  <si>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</si>
  <si>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</si>
  <si>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</si>
  <si>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</si>
  <si>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</si>
  <si>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</si>
  <si>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</si>
  <si>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</si>
  <si>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</si>
  <si>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</si>
  <si>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</si>
  <si>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</si>
  <si>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</si>
  <si>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</si>
  <si>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</si>
  <si>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</si>
  <si>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</si>
  <si>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</si>
  <si>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</si>
  <si>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</si>
  <si>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</si>
  <si>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</si>
  <si>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</si>
  <si>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</si>
  <si>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</si>
  <si>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</si>
  <si>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</si>
  <si>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</si>
  <si>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</si>
  <si>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</si>
  <si>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</si>
  <si>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</si>
  <si>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</si>
  <si>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</si>
  <si>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</si>
  <si>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</si>
  <si>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</si>
  <si>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</si>
  <si>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</si>
  <si>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</si>
  <si>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</si>
  <si>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</si>
  <si>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</si>
  <si>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</si>
  <si>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</si>
  <si>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</si>
  <si>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</si>
  <si>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</si>
  <si>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</si>
  <si>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</si>
  <si>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</si>
  <si>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</si>
  <si>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</si>
  <si>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</si>
  <si>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</si>
  <si>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</si>
  <si>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</si>
  <si>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</si>
  <si>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</si>
  <si>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</si>
  <si>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</si>
  <si>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</si>
  <si>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</si>
  <si>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</si>
  <si>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</si>
  <si>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</si>
  <si>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</si>
  <si>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</si>
  <si>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</si>
  <si>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</si>
  <si>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</si>
  <si>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</si>
  <si>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</si>
  <si>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</si>
  <si>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</si>
  <si>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</si>
  <si>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</si>
  <si>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</si>
  <si>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</si>
  <si>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</si>
  <si>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</si>
  <si>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</si>
  <si>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</si>
  <si>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</si>
  <si>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</si>
  <si>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</si>
  <si>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</si>
  <si>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</si>
  <si>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</si>
  <si>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</si>
  <si>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</si>
  <si>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</si>
  <si>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</si>
  <si>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</si>
  <si>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</si>
  <si>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</si>
  <si>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</si>
  <si>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</si>
  <si>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</si>
  <si>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</si>
  <si>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</si>
  <si>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</si>
  <si>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</si>
  <si>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</si>
  <si>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</si>
  <si>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</si>
  <si>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</si>
  <si>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</si>
  <si>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</si>
  <si>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</si>
  <si>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</si>
  <si>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</si>
  <si>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</si>
  <si>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</si>
  <si>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</si>
  <si>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</si>
  <si>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</si>
  <si>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</si>
  <si>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</si>
  <si>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</si>
  <si>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</si>
  <si>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</si>
  <si>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</si>
  <si>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</si>
  <si>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</si>
  <si>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</si>
  <si>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</si>
  <si>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</si>
  <si>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</si>
  <si>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</si>
  <si>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</si>
  <si>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</si>
  <si>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</si>
  <si>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</si>
  <si>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</si>
  <si>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</si>
  <si>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</si>
  <si>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</si>
  <si>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</si>
  <si>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</si>
  <si>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</si>
  <si>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</si>
  <si>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</si>
  <si>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</si>
  <si>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</si>
  <si>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</si>
  <si>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</si>
  <si>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</si>
  <si>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</si>
  <si>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</si>
  <si>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</si>
  <si>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</si>
  <si>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</si>
  <si>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</si>
  <si>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</si>
  <si>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</si>
  <si>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</si>
  <si>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</si>
  <si>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</si>
  <si>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</si>
  <si>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</si>
  <si>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</si>
  <si>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</si>
  <si>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</si>
  <si>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</si>
  <si>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</si>
  <si>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</si>
  <si>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</si>
  <si>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</si>
  <si>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</si>
  <si>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</si>
  <si>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</si>
  <si>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</si>
  <si>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</si>
  <si>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</si>
  <si>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</si>
  <si>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</si>
  <si>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</si>
  <si>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</si>
  <si>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</si>
  <si>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</si>
  <si>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</si>
  <si>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</si>
  <si>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</si>
  <si>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</si>
  <si>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</si>
  <si>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</si>
  <si>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</si>
  <si>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</si>
  <si>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</si>
  <si>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</si>
  <si>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</si>
  <si>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</si>
  <si>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</si>
  <si>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</si>
  <si>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</si>
  <si>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</si>
  <si>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</si>
  <si>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</si>
  <si>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</si>
  <si>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</si>
  <si>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</si>
  <si>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</si>
  <si>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</si>
  <si>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</si>
  <si>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</si>
  <si>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</si>
  <si>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</si>
  <si>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</si>
  <si>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</si>
  <si>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</si>
  <si>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</si>
  <si>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</si>
  <si>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</si>
  <si>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</si>
  <si>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</si>
  <si>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</si>
  <si>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</si>
  <si>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</si>
  <si>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</si>
  <si>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</si>
  <si>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</si>
  <si>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</si>
  <si>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</si>
  <si>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</si>
  <si>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</si>
  <si>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</si>
  <si>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</si>
  <si>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</si>
  <si>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</si>
  <si>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</si>
  <si>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</si>
  <si>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</si>
  <si>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</si>
  <si>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</si>
  <si>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</si>
  <si>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</si>
  <si>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</si>
  <si>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</si>
  <si>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</si>
  <si>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</si>
  <si>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</si>
  <si>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</si>
  <si>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</si>
  <si>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</si>
  <si>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</si>
  <si>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</si>
  <si>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</si>
  <si>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</si>
  <si>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</si>
  <si>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</si>
  <si>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</si>
  <si>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</si>
  <si>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</si>
  <si>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</si>
  <si>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</si>
  <si>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</si>
  <si>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</si>
  <si>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</si>
  <si>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</si>
  <si>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</si>
  <si>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</si>
  <si>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</si>
  <si>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</si>
  <si>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</si>
  <si>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</si>
  <si>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</si>
  <si>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</si>
  <si>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</si>
  <si>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</si>
  <si>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</si>
  <si>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</si>
  <si>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</si>
  <si>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</si>
  <si>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</si>
  <si>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</si>
  <si>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</si>
  <si>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</si>
  <si>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</si>
  <si>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</si>
  <si>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</si>
  <si>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</si>
  <si>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</si>
  <si>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</si>
  <si>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</si>
  <si>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</si>
  <si>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</si>
  <si>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</si>
  <si>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</si>
  <si>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</si>
  <si>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</si>
  <si>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</si>
  <si>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</si>
  <si>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</si>
  <si>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</si>
  <si>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</si>
  <si>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</si>
  <si>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</si>
  <si>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</si>
  <si>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</si>
  <si>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</si>
  <si>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</si>
  <si>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</si>
  <si>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</si>
  <si>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</si>
  <si>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</si>
  <si>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</si>
  <si>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</si>
  <si>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</si>
  <si>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</si>
  <si>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</si>
  <si>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</si>
  <si>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</si>
  <si>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</si>
  <si>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</si>
  <si>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</si>
  <si>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</si>
  <si>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</si>
  <si>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</si>
  <si>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</si>
  <si>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</si>
  <si>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</si>
  <si>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</si>
  <si>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</si>
  <si>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</si>
  <si>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</si>
  <si>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</si>
  <si>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</si>
  <si>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</si>
  <si>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</si>
  <si>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</si>
  <si>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</si>
  <si>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</si>
  <si>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</si>
  <si>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</si>
  <si>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</si>
  <si>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</si>
  <si>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</si>
  <si>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</si>
  <si>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</si>
  <si>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</si>
  <si>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</si>
  <si>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</si>
  <si>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</si>
  <si>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</si>
  <si>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</si>
  <si>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</si>
  <si>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</si>
  <si>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</si>
  <si>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</si>
  <si>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</si>
  <si>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</si>
  <si>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</si>
  <si>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</si>
  <si>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</si>
  <si>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</si>
  <si>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</si>
  <si>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</si>
  <si>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</si>
  <si>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</si>
  <si>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</si>
  <si>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</si>
  <si>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</si>
  <si>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</si>
  <si>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</si>
  <si>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</si>
  <si>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</si>
  <si>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</si>
  <si>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</si>
  <si>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</si>
  <si>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</si>
  <si>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</si>
  <si>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</si>
  <si>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</si>
  <si>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</si>
  <si>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</si>
  <si>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</si>
  <si>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</si>
  <si>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</si>
  <si>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</si>
  <si>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</si>
  <si>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</si>
  <si>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</si>
  <si>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</si>
  <si>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</si>
  <si>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</si>
  <si>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</si>
  <si>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</si>
  <si>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</si>
  <si>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</si>
  <si>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</si>
  <si>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</si>
  <si>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</si>
  <si>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</si>
  <si>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</si>
  <si>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</si>
  <si>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</si>
  <si>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</si>
  <si>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</si>
  <si>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</si>
  <si>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</si>
  <si>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</si>
  <si>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</si>
  <si>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</si>
  <si>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</si>
  <si>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</si>
  <si>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</si>
  <si>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</si>
  <si>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</si>
  <si>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</si>
  <si>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</si>
  <si>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</si>
  <si>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</si>
  <si>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</si>
  <si>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</si>
  <si>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</si>
  <si>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</si>
  <si>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</si>
  <si>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</si>
  <si>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</si>
  <si>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</si>
  <si>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</si>
  <si>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</si>
  <si>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</si>
  <si>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</si>
  <si>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</si>
  <si>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</si>
  <si>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</si>
  <si>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</si>
  <si>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</si>
  <si>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</si>
  <si>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</si>
  <si>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</si>
  <si>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</si>
  <si>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</si>
  <si>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</si>
  <si>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</si>
  <si>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</si>
  <si>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</si>
  <si>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</si>
  <si>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</si>
  <si>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</si>
  <si>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</si>
  <si>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</si>
  <si>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</si>
  <si>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</si>
  <si>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</si>
  <si>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</si>
  <si>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</si>
  <si>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</si>
  <si>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</si>
  <si>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</si>
  <si>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</si>
  <si>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</si>
  <si>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</si>
  <si>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</si>
  <si>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</si>
  <si>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</si>
  <si>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</si>
  <si>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</si>
  <si>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</si>
  <si>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</si>
  <si>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</si>
  <si>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</si>
  <si>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</si>
  <si>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</si>
  <si>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</si>
  <si>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</si>
  <si>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</si>
  <si>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</si>
  <si>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</si>
  <si>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</si>
  <si>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</si>
  <si>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</si>
  <si>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</si>
  <si>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</si>
  <si>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</si>
  <si>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</si>
  <si>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</si>
  <si>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</si>
  <si>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</si>
  <si>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</si>
  <si>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</si>
  <si>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</si>
  <si>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</si>
  <si>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</si>
  <si>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</si>
  <si>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</si>
  <si>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</si>
  <si>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</si>
  <si>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</si>
  <si>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</si>
  <si>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</si>
  <si>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</si>
  <si>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</si>
  <si>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</si>
  <si>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</si>
  <si>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</si>
  <si>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</si>
  <si>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</si>
  <si>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</si>
  <si>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</si>
  <si>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</si>
  <si>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</si>
  <si>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</si>
  <si>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</si>
  <si>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</si>
  <si>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</si>
  <si>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</si>
  <si>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</si>
  <si>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</si>
  <si>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</si>
  <si>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</si>
  <si>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</si>
  <si>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</si>
  <si>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</si>
  <si>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</si>
  <si>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</si>
  <si>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</si>
  <si>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</si>
  <si>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</si>
  <si>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</si>
  <si>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</si>
  <si>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</si>
  <si>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</si>
  <si>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</si>
  <si>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</si>
  <si>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</si>
  <si>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</si>
  <si>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</si>
  <si>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</si>
  <si>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</si>
  <si>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</si>
  <si>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</si>
  <si>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</si>
  <si>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</si>
  <si>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</si>
  <si>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</si>
  <si>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</si>
  <si>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</si>
  <si>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</si>
  <si>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</si>
  <si>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</si>
  <si>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</si>
  <si>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</si>
  <si>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</si>
  <si>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</si>
  <si>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</si>
  <si>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</si>
  <si>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</si>
  <si>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</si>
  <si>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</si>
  <si>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</si>
  <si>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</si>
  <si>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</si>
  <si>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</si>
  <si>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</si>
  <si>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</si>
  <si>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</si>
  <si>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</si>
  <si>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</si>
  <si>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</si>
  <si>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</si>
  <si>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</si>
  <si>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</si>
  <si>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</si>
  <si>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</si>
  <si>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</si>
  <si>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</si>
  <si>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</si>
  <si>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</si>
  <si>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</si>
  <si>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</si>
  <si>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</si>
  <si>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</si>
  <si>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</si>
  <si>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</si>
  <si>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</si>
  <si>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</si>
  <si>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</si>
  <si>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</si>
  <si>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</si>
  <si>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</si>
  <si>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</si>
  <si>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</si>
  <si>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</si>
  <si>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</si>
  <si>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</si>
  <si>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</si>
  <si>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</si>
  <si>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</si>
  <si>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</si>
  <si>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</si>
  <si>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</si>
  <si>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</si>
  <si>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</si>
  <si>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</si>
  <si>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</si>
  <si>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</si>
  <si>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</si>
  <si>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</si>
  <si>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</si>
  <si>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</si>
  <si>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</si>
  <si>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</si>
  <si>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</si>
  <si>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</si>
  <si>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</si>
  <si>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</si>
  <si>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</si>
  <si>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</si>
  <si>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</si>
  <si>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</si>
  <si>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</si>
  <si>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</si>
  <si>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</si>
  <si>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</si>
  <si>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</si>
  <si>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</si>
  <si>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</si>
  <si>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</si>
  <si>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</si>
  <si>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</si>
  <si>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</si>
  <si>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</si>
  <si>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</si>
  <si>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</si>
  <si>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</si>
  <si>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</si>
  <si>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</si>
  <si>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</si>
  <si>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</si>
  <si>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</si>
  <si>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</si>
  <si>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</si>
  <si>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</si>
  <si>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</si>
  <si>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</si>
  <si>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</si>
  <si>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</si>
  <si>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</si>
  <si>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</si>
  <si>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</si>
  <si>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</si>
  <si>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</si>
  <si>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</si>
  <si>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</si>
  <si>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</si>
  <si>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</si>
  <si>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</si>
  <si>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</si>
  <si>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</si>
  <si>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</si>
  <si>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</si>
  <si>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</si>
  <si>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</si>
  <si>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</si>
  <si>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</si>
  <si>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</si>
  <si>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</si>
  <si>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</si>
  <si>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</si>
  <si>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</si>
  <si>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</si>
  <si>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</si>
  <si>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</si>
  <si>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</si>
  <si>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</si>
  <si>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</si>
  <si>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</si>
  <si>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</si>
  <si>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</si>
  <si>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</si>
  <si>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</si>
  <si>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</si>
  <si>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</si>
  <si>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</si>
  <si>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</si>
  <si>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</si>
  <si>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</si>
  <si>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</si>
  <si>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</si>
  <si>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</si>
  <si>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</si>
  <si>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</si>
  <si>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</si>
  <si>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</si>
  <si>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</si>
  <si>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</si>
  <si>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</si>
  <si>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</si>
  <si>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</si>
  <si>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</si>
  <si>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</si>
  <si>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</si>
  <si>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</si>
  <si>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</si>
  <si>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</si>
  <si>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</si>
  <si>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</si>
  <si>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</si>
  <si>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</si>
  <si>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</si>
  <si>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</si>
  <si>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</si>
  <si>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</si>
  <si>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</si>
  <si>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</si>
  <si>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</si>
  <si>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</si>
  <si>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</si>
  <si>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</si>
  <si>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</si>
  <si>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</si>
  <si>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</si>
  <si>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</si>
  <si>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</si>
  <si>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</si>
  <si>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</si>
  <si>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</si>
  <si>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</si>
  <si>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</si>
  <si>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</si>
  <si>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</si>
  <si>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</si>
  <si>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</si>
  <si>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</si>
  <si>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</si>
  <si>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</si>
  <si>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</si>
  <si>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</si>
  <si>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</si>
  <si>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</si>
  <si>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</si>
  <si>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</si>
  <si>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</si>
  <si>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</si>
  <si>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</si>
  <si>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</si>
  <si>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</si>
  <si>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</si>
  <si>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</si>
  <si>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</si>
  <si>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</si>
  <si>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</si>
  <si>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</si>
  <si>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</si>
  <si>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</si>
  <si>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</si>
  <si>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</si>
  <si>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</si>
  <si>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</si>
  <si>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</si>
  <si>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</si>
  <si>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</si>
  <si>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</si>
  <si>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</si>
  <si>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</si>
  <si>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</si>
  <si>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</si>
  <si>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</si>
  <si>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</si>
  <si>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</si>
  <si>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</si>
  <si>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</si>
  <si>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</si>
  <si>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</si>
  <si>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</si>
  <si>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</si>
  <si>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</si>
  <si>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</si>
  <si>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</si>
  <si>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</si>
  <si>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</si>
  <si>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</si>
  <si>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</si>
  <si>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</si>
  <si>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</si>
  <si>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</si>
  <si>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</si>
  <si>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</si>
  <si>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</si>
  <si>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</si>
  <si>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</si>
  <si>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</si>
  <si>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</si>
  <si>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</si>
  <si>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</si>
  <si>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</si>
  <si>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</si>
  <si>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</si>
  <si>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</si>
  <si>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</si>
  <si>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</si>
  <si>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</si>
  <si>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</si>
  <si>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</si>
  <si>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</si>
  <si>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</si>
  <si>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</si>
  <si>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</si>
  <si>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</si>
  <si>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</si>
  <si>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</si>
  <si>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</si>
  <si>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</si>
  <si>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</si>
  <si>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</si>
  <si>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</si>
  <si>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</si>
  <si>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</si>
  <si>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</si>
  <si>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</si>
  <si>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</si>
  <si>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</si>
  <si>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</si>
  <si>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</si>
  <si>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</si>
  <si>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</si>
  <si>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</si>
  <si>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</si>
  <si>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</si>
  <si>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</si>
  <si>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</si>
  <si>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</si>
  <si>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</si>
  <si>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</si>
  <si>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</si>
  <si>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</si>
  <si>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</si>
  <si>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</si>
  <si>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</si>
  <si>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</si>
  <si>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</si>
  <si>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</si>
  <si>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</si>
  <si>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</si>
  <si>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</si>
  <si>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</si>
  <si>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</si>
  <si>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</si>
  <si>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</si>
  <si>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</si>
  <si>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</si>
  <si>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</si>
  <si>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</si>
  <si>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</si>
  <si>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</si>
  <si>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</si>
  <si>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</si>
  <si>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</si>
  <si>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</si>
  <si>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</si>
  <si>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</si>
  <si>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</si>
  <si>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</si>
  <si>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</si>
  <si>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</si>
  <si>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</si>
  <si>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</si>
  <si>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</si>
  <si>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</si>
  <si>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</si>
  <si>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</si>
  <si>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</si>
  <si>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</si>
  <si>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</si>
  <si>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</si>
  <si>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</si>
  <si>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</si>
  <si>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</si>
  <si>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</si>
  <si>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</si>
  <si>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</si>
  <si>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</si>
  <si>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</si>
  <si>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</si>
  <si>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</si>
  <si>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</si>
  <si>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</si>
  <si>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</si>
  <si>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</si>
  <si>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</si>
  <si>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</si>
  <si>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</si>
  <si>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</si>
  <si>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</si>
  <si>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</si>
  <si>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</si>
  <si>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</si>
  <si>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</si>
  <si>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</si>
  <si>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</si>
  <si>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</si>
  <si>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</si>
  <si>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</si>
  <si>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</si>
  <si>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</si>
  <si>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</si>
  <si>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</si>
  <si>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</si>
  <si>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</si>
  <si>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</si>
  <si>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</si>
  <si>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</si>
  <si>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</si>
  <si>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</si>
  <si>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</si>
  <si>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</si>
  <si>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</si>
  <si>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</si>
  <si>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</si>
  <si>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</si>
  <si>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</si>
  <si>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</si>
  <si>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</si>
  <si>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</si>
  <si>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</si>
  <si>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</si>
  <si>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</si>
  <si>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</si>
  <si>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</si>
  <si>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</si>
  <si>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</si>
  <si>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</si>
  <si>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</si>
  <si>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</si>
  <si>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</si>
  <si>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</si>
  <si>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</si>
  <si>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</si>
  <si>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</si>
  <si>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</si>
  <si>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</si>
  <si>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</si>
  <si>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</si>
  <si>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</si>
  <si>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</si>
  <si>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</si>
  <si>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</si>
  <si>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</si>
  <si>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</si>
  <si>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</si>
  <si>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</si>
  <si>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</si>
  <si>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</si>
  <si>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</si>
  <si>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</si>
  <si>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</si>
  <si>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</si>
  <si>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</si>
  <si>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</si>
  <si>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</si>
  <si>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</si>
  <si>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</si>
  <si>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</si>
  <si>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</si>
  <si>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</si>
  <si>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</si>
  <si>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</si>
  <si>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</si>
  <si>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</si>
  <si>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</si>
  <si>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</si>
  <si>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</si>
  <si>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</si>
  <si>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</si>
  <si>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</si>
  <si>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</si>
  <si>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</si>
  <si>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</si>
  <si>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</si>
  <si>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</si>
  <si>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</si>
  <si>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</si>
  <si>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</si>
  <si>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</si>
  <si>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</si>
  <si>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</si>
  <si>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</si>
  <si>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</si>
  <si>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</si>
  <si>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</si>
  <si>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</si>
  <si>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</si>
  <si>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</si>
  <si>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</si>
  <si>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</si>
  <si>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</si>
  <si>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</si>
  <si>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</si>
  <si>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</si>
  <si>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</si>
  <si>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</si>
  <si>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</si>
  <si>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</si>
  <si>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</si>
  <si>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</si>
  <si>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</si>
  <si>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</si>
  <si>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</si>
  <si>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</si>
  <si>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</si>
  <si>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</si>
  <si>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</si>
  <si>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</si>
  <si>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</si>
  <si>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</si>
  <si>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</si>
  <si>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</si>
  <si>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</si>
  <si>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</si>
  <si>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</si>
  <si>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</si>
  <si>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</si>
  <si>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</si>
  <si>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</si>
  <si>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</si>
  <si>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</si>
  <si>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</si>
  <si>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</si>
  <si>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</si>
  <si>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</si>
  <si>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</si>
  <si>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</si>
  <si>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</si>
  <si>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</si>
  <si>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</si>
  <si>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</si>
  <si>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</si>
  <si>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</si>
  <si>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</si>
  <si>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</si>
  <si>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</si>
  <si>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</si>
  <si>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</si>
  <si>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</si>
  <si>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</si>
  <si>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</si>
  <si>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</si>
  <si>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</si>
  <si>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</si>
  <si>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</si>
  <si>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</si>
  <si>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</si>
  <si>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</si>
  <si>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</si>
  <si>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</si>
  <si>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</si>
  <si>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</si>
  <si>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</si>
  <si>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</si>
  <si>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</si>
  <si>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</si>
  <si>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</si>
  <si>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</si>
  <si>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</si>
  <si>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</si>
  <si>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</si>
  <si>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</si>
  <si>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</si>
  <si>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</si>
  <si>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</si>
  <si>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</si>
  <si>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</si>
  <si>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</si>
  <si>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</si>
  <si>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</si>
  <si>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</si>
  <si>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</si>
  <si>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</si>
  <si>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</si>
  <si>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</si>
  <si>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</si>
  <si>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</si>
  <si>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</si>
  <si>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</si>
  <si>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</si>
  <si>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</si>
  <si>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</si>
  <si>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</si>
  <si>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</si>
  <si>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</si>
  <si>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</si>
  <si>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</si>
  <si>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</si>
  <si>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</si>
  <si>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</si>
  <si>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</si>
  <si>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</si>
  <si>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</si>
  <si>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</si>
  <si>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</si>
  <si>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</si>
  <si>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</si>
  <si>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</si>
  <si>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</si>
  <si>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</si>
  <si>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</si>
  <si>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</si>
  <si>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</si>
  <si>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</si>
  <si>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</si>
  <si>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</si>
  <si>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</si>
  <si>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</si>
  <si>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</si>
  <si>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</si>
  <si>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</si>
  <si>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</si>
  <si>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</si>
  <si>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</si>
  <si>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</si>
  <si>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</si>
  <si>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</si>
  <si>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</si>
  <si>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</si>
  <si>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</si>
  <si>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</si>
  <si>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</si>
  <si>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</si>
  <si>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</si>
  <si>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</si>
  <si>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</si>
  <si>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</si>
  <si>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</si>
  <si>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</si>
  <si>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</si>
  <si>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</si>
  <si>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</si>
  <si>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</si>
  <si>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</si>
  <si>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</si>
  <si>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</si>
  <si>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</si>
  <si>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</si>
  <si>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</si>
  <si>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</si>
  <si>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</si>
  <si>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</si>
  <si>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</si>
  <si>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</si>
  <si>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</si>
  <si>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</si>
  <si>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</si>
  <si>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</si>
  <si>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</si>
  <si>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</si>
  <si>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</si>
  <si>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</si>
  <si>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</si>
  <si>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</si>
  <si>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</si>
  <si>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</si>
  <si>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</si>
  <si>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</si>
  <si>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</si>
  <si>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</si>
  <si>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</si>
  <si>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</si>
  <si>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</si>
  <si>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</si>
  <si>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</si>
  <si>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</si>
  <si>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</si>
  <si>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</si>
  <si>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</si>
  <si>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</si>
  <si>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</si>
  <si>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</si>
  <si>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</si>
  <si>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</si>
  <si>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</si>
  <si>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</si>
  <si>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</si>
  <si>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</si>
  <si>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</si>
  <si>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</si>
  <si>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</si>
  <si>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</si>
  <si>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</si>
  <si>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</si>
  <si>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</si>
  <si>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</si>
  <si>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</si>
  <si>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</si>
  <si>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</si>
  <si>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</si>
  <si>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</si>
  <si>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</si>
  <si>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</si>
  <si>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</si>
  <si>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</si>
  <si>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</si>
  <si>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</si>
  <si>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</si>
  <si>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</si>
  <si>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</si>
  <si>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</si>
  <si>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</si>
  <si>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</si>
  <si>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</si>
  <si>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</si>
  <si>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</si>
  <si>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</si>
  <si>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</si>
  <si>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</si>
  <si>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</si>
  <si>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</si>
  <si>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</si>
  <si>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</si>
  <si>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</si>
  <si>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</si>
  <si>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</si>
  <si>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</si>
  <si>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</si>
  <si>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</si>
  <si>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</si>
  <si>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</si>
  <si>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</si>
  <si>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</si>
  <si>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</si>
  <si>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</si>
  <si>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</si>
  <si>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</si>
  <si>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</si>
  <si>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</si>
  <si>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</si>
  <si>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</si>
  <si>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</si>
  <si>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</si>
  <si>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</si>
  <si>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</si>
  <si>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</si>
  <si>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</si>
  <si>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</si>
  <si>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</si>
  <si>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</si>
  <si>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</si>
  <si>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</si>
  <si>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</si>
  <si>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</si>
  <si>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</si>
  <si>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</si>
  <si>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</si>
  <si>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</si>
  <si>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</si>
  <si>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</si>
  <si>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</si>
  <si>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</si>
  <si>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</si>
  <si>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</si>
  <si>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</si>
  <si>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</si>
  <si>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</si>
  <si>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</si>
  <si>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</si>
  <si>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</si>
  <si>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</si>
  <si>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</si>
  <si>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</si>
  <si>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</si>
  <si>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</si>
  <si>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</si>
  <si>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</si>
  <si>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</si>
  <si>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</si>
  <si>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</si>
  <si>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</si>
  <si>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</si>
  <si>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</si>
  <si>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</si>
  <si>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</si>
  <si>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</si>
  <si>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</si>
  <si>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</si>
  <si>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</si>
  <si>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</si>
  <si>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</si>
  <si>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</si>
  <si>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</si>
  <si>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</si>
  <si>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</si>
  <si>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</si>
  <si>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</si>
  <si>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</si>
  <si>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</si>
  <si>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</si>
  <si>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</si>
  <si>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</si>
  <si>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</si>
  <si>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</si>
  <si>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</si>
  <si>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</si>
  <si>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</si>
  <si>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</si>
  <si>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</si>
  <si>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</si>
  <si>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</si>
  <si>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</si>
  <si>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</si>
  <si>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</si>
  <si>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</si>
  <si>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</si>
  <si>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</si>
  <si>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</si>
  <si>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</si>
  <si>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</si>
  <si>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</si>
  <si>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</si>
  <si>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</si>
  <si>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</si>
  <si>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</si>
  <si>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</si>
  <si>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</si>
  <si>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</si>
  <si>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</si>
  <si>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</si>
  <si>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</si>
  <si>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</si>
  <si>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</si>
  <si>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</si>
  <si>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</si>
  <si>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</si>
  <si>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</si>
  <si>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</si>
  <si>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</si>
  <si>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</si>
  <si>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</si>
  <si>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</si>
  <si>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</si>
  <si>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</si>
  <si>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</si>
  <si>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</si>
  <si>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</si>
  <si>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</si>
  <si>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</si>
  <si>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</si>
  <si>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</si>
  <si>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</si>
  <si>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</si>
  <si>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</si>
  <si>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</si>
  <si>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</si>
  <si>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</si>
  <si>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</si>
  <si>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</si>
  <si>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</si>
  <si>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</si>
  <si>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</si>
  <si>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</si>
  <si>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</si>
  <si>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</si>
  <si>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</si>
  <si>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</si>
  <si>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</si>
  <si>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</si>
  <si>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</si>
  <si>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</si>
  <si>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</si>
  <si>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</si>
  <si>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</si>
  <si>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</si>
  <si>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</si>
  <si>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</si>
  <si>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</si>
  <si>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</si>
  <si>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</si>
  <si>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</si>
  <si>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</si>
  <si>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</si>
  <si>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</si>
  <si>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</si>
  <si>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</si>
  <si>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</si>
  <si>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</si>
  <si>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</si>
  <si>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</si>
  <si>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</si>
  <si>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</si>
  <si>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</si>
  <si>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</si>
  <si>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</si>
  <si>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</si>
  <si>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</si>
  <si>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</si>
  <si>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</si>
  <si>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</si>
  <si>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</si>
  <si>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</si>
  <si>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</si>
  <si>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</si>
  <si>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</si>
  <si>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</si>
  <si>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</si>
  <si>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</si>
  <si>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</si>
  <si>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</si>
  <si>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</si>
  <si>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</si>
  <si>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</si>
  <si>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</si>
  <si>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</si>
  <si>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</si>
  <si>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</si>
  <si>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</si>
  <si>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</si>
  <si>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</si>
  <si>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</si>
  <si>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</si>
  <si>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</si>
  <si>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</si>
  <si>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</si>
  <si>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</si>
  <si>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</si>
  <si>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</si>
  <si>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</si>
  <si>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</si>
  <si>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</si>
  <si>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</si>
  <si>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</si>
  <si>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</si>
  <si>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</si>
  <si>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</si>
  <si>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</si>
  <si>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</si>
  <si>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</si>
  <si>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</si>
  <si>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</si>
  <si>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</si>
  <si>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</si>
  <si>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</si>
  <si>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</si>
  <si>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</si>
  <si>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</si>
  <si>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</si>
  <si>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</si>
  <si>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</si>
  <si>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</si>
  <si>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</si>
  <si>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</si>
  <si>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</si>
  <si>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</si>
  <si>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</si>
  <si>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</si>
  <si>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</si>
  <si>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</si>
  <si>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</si>
  <si>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</si>
  <si>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</si>
  <si>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</si>
  <si>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</si>
  <si>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</si>
  <si>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</si>
  <si>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</si>
  <si>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b885</t>
  </si>
  <si>
    <t>d764</t>
  </si>
  <si>
    <t>c1057</t>
  </si>
  <si>
    <t>Елена Ралчева</t>
  </si>
  <si>
    <t>инж. Васил Панделиев</t>
  </si>
  <si>
    <t>kmetsungurlare@abv.bg</t>
  </si>
  <si>
    <t>04.06.2019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</si>
</sst>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Община Сунгурларе</v>
      </c>
      <c r="C2" s="1676"/>
      <c r="D2" s="1677"/>
      <c r="E2" s="1019"/>
      <c r="F2" s="1020">
        <f>+OTCHET!H9</f>
        <v>57250</v>
      </c>
      <c r="G2" s="1021" t="str">
        <f>+OTCHET!F12</f>
        <v>5212</v>
      </c>
      <c r="H2" s="1022"/>
      <c r="I2" s="1678">
        <f>+OTCHET!H607</f>
        <v>0</v>
      </c>
      <c r="J2" s="1679"/>
      <c r="K2" s="1013"/>
      <c r="L2" s="1680" t="str">
        <f>OTCHET!H605</f>
        <v>kmetsungurlare@abv.bg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5" t="s">
        <v>998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86">
        <f>+Q4</f>
        <v>2019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7" t="s">
        <v>977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90" t="s">
        <v>978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1015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2037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2036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1017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1019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1021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1023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1025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1027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2038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1030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1033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1035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1037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1039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1046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1048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1050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1052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1054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1057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431686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431686</v>
      </c>
      <c r="Q43" s="1114">
        <f>+ROUND(+SUM(OTCHET!L145:L150)+SUM(OTCHET!L163:L168),0)</f>
        <v>0</v>
      </c>
      <c r="R43" s="1046"/>
      <c r="S43" s="1696" t="s">
        <v>1059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189061</v>
      </c>
      <c r="K44" s="1095"/>
      <c r="L44" s="1114">
        <f>+IF($P$2=33,$Q44,0)</f>
        <v>0</v>
      </c>
      <c r="M44" s="1095"/>
      <c r="N44" s="1115">
        <f>+ROUND(+G44+J44+L44,0)</f>
        <v>189061</v>
      </c>
      <c r="O44" s="1097"/>
      <c r="P44" s="1113">
        <f>+ROUND(OTCHET!E151,0)</f>
        <v>0</v>
      </c>
      <c r="Q44" s="1114">
        <f>+ROUND(OTCHET!L151,0)</f>
        <v>189061</v>
      </c>
      <c r="R44" s="1046"/>
      <c r="S44" s="1696" t="s">
        <v>1060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1062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431686</v>
      </c>
      <c r="J46" s="1126">
        <f>+ROUND(+SUM(J42:J45),0)</f>
        <v>189061</v>
      </c>
      <c r="K46" s="1095"/>
      <c r="L46" s="1126">
        <f>+ROUND(+SUM(L42:L45),0)</f>
        <v>0</v>
      </c>
      <c r="M46" s="1095"/>
      <c r="N46" s="1127">
        <f>+ROUND(+SUM(N42:N45),0)</f>
        <v>189061</v>
      </c>
      <c r="O46" s="1097"/>
      <c r="P46" s="1125">
        <f>+ROUND(+SUM(P42:P45),0)</f>
        <v>431686</v>
      </c>
      <c r="Q46" s="1126">
        <f>+ROUND(+SUM(Q42:Q45),0)</f>
        <v>189061</v>
      </c>
      <c r="R46" s="1046"/>
      <c r="S46" s="1705" t="s">
        <v>1064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431686</v>
      </c>
      <c r="J48" s="1200">
        <f>+ROUND(J23+J28+J35+J40+J46,0)</f>
        <v>189061</v>
      </c>
      <c r="K48" s="1095"/>
      <c r="L48" s="1200">
        <f>+ROUND(L23+L28+L35+L40+L46,0)</f>
        <v>0</v>
      </c>
      <c r="M48" s="1095"/>
      <c r="N48" s="1201">
        <f>+ROUND(N23+N28+N35+N40+N46,0)</f>
        <v>189061</v>
      </c>
      <c r="O48" s="1202"/>
      <c r="P48" s="1199">
        <f>+ROUND(P23+P28+P35+P40+P46,0)</f>
        <v>431686</v>
      </c>
      <c r="Q48" s="1200">
        <f>+ROUND(Q23+Q28+Q35+Q40+Q46,0)</f>
        <v>189061</v>
      </c>
      <c r="R48" s="1046"/>
      <c r="S48" s="1717" t="s">
        <v>1066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7483</v>
      </c>
      <c r="J51" s="1102">
        <f>+IF(OR($P$2=98,$P$2=42,$P$2=96,$P$2=97),$Q51,0)</f>
        <v>6735</v>
      </c>
      <c r="K51" s="1095"/>
      <c r="L51" s="1102">
        <f>+IF($P$2=33,$Q51,0)</f>
        <v>0</v>
      </c>
      <c r="M51" s="1095"/>
      <c r="N51" s="1132">
        <f>+ROUND(+G51+J51+L51,0)</f>
        <v>6735</v>
      </c>
      <c r="O51" s="1097"/>
      <c r="P51" s="1101">
        <f>+ROUND(OTCHET!E205-SUM(OTCHET!E217:E219)+OTCHET!E271+IF(+OR(OTCHET!$F$12=5500,OTCHET!$F$12=5600),0,+OTCHET!E297),0)</f>
        <v>7483</v>
      </c>
      <c r="Q51" s="1102">
        <f>+ROUND(OTCHET!L205-SUM(OTCHET!L217:L219)+OTCHET!L271+IF(+OR(OTCHET!$F$12=5500,OTCHET!$F$12=5600),0,+OTCHET!L297),0)</f>
        <v>6735</v>
      </c>
      <c r="R51" s="1046"/>
      <c r="S51" s="1693" t="s">
        <v>1070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1072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1074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44302</v>
      </c>
      <c r="J54" s="1120">
        <f>+IF(OR($P$2=98,$P$2=42,$P$2=96,$P$2=97),$Q54,0)</f>
        <v>11247</v>
      </c>
      <c r="K54" s="1095"/>
      <c r="L54" s="1120">
        <f>+IF($P$2=33,$Q54,0)</f>
        <v>0</v>
      </c>
      <c r="M54" s="1095"/>
      <c r="N54" s="1121">
        <f>+ROUND(+G54+J54+L54,0)</f>
        <v>11247</v>
      </c>
      <c r="O54" s="1097"/>
      <c r="P54" s="1119">
        <f>+ROUND(OTCHET!E187+OTCHET!E190,0)</f>
        <v>44302</v>
      </c>
      <c r="Q54" s="1120">
        <f>+ROUND(OTCHET!L187+OTCHET!L190,0)</f>
        <v>11247</v>
      </c>
      <c r="R54" s="1046"/>
      <c r="S54" s="1696" t="s">
        <v>1076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2507</v>
      </c>
      <c r="J55" s="1120">
        <f>+IF(OR($P$2=98,$P$2=42,$P$2=96,$P$2=97),$Q55,0)</f>
        <v>1335</v>
      </c>
      <c r="K55" s="1095"/>
      <c r="L55" s="1120">
        <f>+IF($P$2=33,$Q55,0)</f>
        <v>0</v>
      </c>
      <c r="M55" s="1095"/>
      <c r="N55" s="1121">
        <f>+ROUND(+G55+J55+L55,0)</f>
        <v>1335</v>
      </c>
      <c r="O55" s="1097"/>
      <c r="P55" s="1119">
        <f>+ROUND(OTCHET!E196+OTCHET!E204,0)</f>
        <v>2507</v>
      </c>
      <c r="Q55" s="1120">
        <f>+ROUND(OTCHET!L196+OTCHET!L204,0)</f>
        <v>1335</v>
      </c>
      <c r="R55" s="1046"/>
      <c r="S55" s="1702" t="s">
        <v>1078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54292</v>
      </c>
      <c r="J56" s="1208">
        <f>+ROUND(+SUM(J51:J55),0)</f>
        <v>19317</v>
      </c>
      <c r="K56" s="1095"/>
      <c r="L56" s="1208">
        <f>+ROUND(+SUM(L51:L55),0)</f>
        <v>0</v>
      </c>
      <c r="M56" s="1095"/>
      <c r="N56" s="1209">
        <f>+ROUND(+SUM(N51:N55),0)</f>
        <v>19317</v>
      </c>
      <c r="O56" s="1097"/>
      <c r="P56" s="1207">
        <f>+ROUND(+SUM(P51:P55),0)</f>
        <v>54292</v>
      </c>
      <c r="Q56" s="1208">
        <f>+ROUND(+SUM(Q51:Q55),0)</f>
        <v>19317</v>
      </c>
      <c r="R56" s="1046"/>
      <c r="S56" s="1705" t="s">
        <v>1080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1083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383550</v>
      </c>
      <c r="J59" s="1120">
        <f>+IF(OR($P$2=98,$P$2=42,$P$2=96,$P$2=97),$Q59,0)</f>
        <v>106298</v>
      </c>
      <c r="K59" s="1095"/>
      <c r="L59" s="1120">
        <f>+IF($P$2=33,$Q59,0)</f>
        <v>0</v>
      </c>
      <c r="M59" s="1095"/>
      <c r="N59" s="1121">
        <f>+ROUND(+G59+J59+L59,0)</f>
        <v>106298</v>
      </c>
      <c r="O59" s="1097"/>
      <c r="P59" s="1119">
        <f>+ROUND(+OTCHET!E275+OTCHET!E276,0)</f>
        <v>383550</v>
      </c>
      <c r="Q59" s="1120">
        <f>+ROUND(+OTCHET!L275+OTCHET!L276,0)</f>
        <v>106298</v>
      </c>
      <c r="R59" s="1046"/>
      <c r="S59" s="1696" t="s">
        <v>1085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1087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1089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383550</v>
      </c>
      <c r="J63" s="1208">
        <f>+ROUND(+SUM(J58:J61),0)</f>
        <v>106298</v>
      </c>
      <c r="K63" s="1095"/>
      <c r="L63" s="1208">
        <f>+ROUND(+SUM(L58:L61),0)</f>
        <v>0</v>
      </c>
      <c r="M63" s="1095"/>
      <c r="N63" s="1209">
        <f>+ROUND(+SUM(N58:N61),0)</f>
        <v>106298</v>
      </c>
      <c r="O63" s="1097"/>
      <c r="P63" s="1207">
        <f>+ROUND(+SUM(P58:P61),0)</f>
        <v>383550</v>
      </c>
      <c r="Q63" s="1208">
        <f>+ROUND(+SUM(Q58:Q61),0)</f>
        <v>106298</v>
      </c>
      <c r="R63" s="1046"/>
      <c r="S63" s="1705" t="s">
        <v>1093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1096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1098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1100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1103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1105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1107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1110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1112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1114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437842</v>
      </c>
      <c r="J77" s="1233">
        <f>+ROUND(J56+J63+J67+J71+J75,0)</f>
        <v>125615</v>
      </c>
      <c r="K77" s="1095"/>
      <c r="L77" s="1233">
        <f>+ROUND(L56+L63+L67+L71+L75,0)</f>
        <v>0</v>
      </c>
      <c r="M77" s="1095"/>
      <c r="N77" s="1234">
        <f>+ROUND(N56+N63+N67+N71+N75,0)</f>
        <v>125615</v>
      </c>
      <c r="O77" s="1097"/>
      <c r="P77" s="1231">
        <f>+ROUND(P56+P63+P67+P71+P75,0)</f>
        <v>437842</v>
      </c>
      <c r="Q77" s="1232">
        <f>+ROUND(Q56+Q63+Q67+Q71+Q75,0)</f>
        <v>125615</v>
      </c>
      <c r="R77" s="1046"/>
      <c r="S77" s="1720" t="s">
        <v>1116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1119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6156</v>
      </c>
      <c r="J80" s="1120">
        <f>+IF(OR($P$2=98,$P$2=42,$P$2=96,$P$2=97),$Q80,0)</f>
        <v>-63446</v>
      </c>
      <c r="K80" s="1095"/>
      <c r="L80" s="1120">
        <f>+IF($P$2=33,$Q80,0)</f>
        <v>0</v>
      </c>
      <c r="M80" s="1095"/>
      <c r="N80" s="1121">
        <f>+ROUND(+G80+J80+L80,0)</f>
        <v>-63446</v>
      </c>
      <c r="O80" s="1097"/>
      <c r="P80" s="1119">
        <f>+ROUND(OTCHET!E429,0)</f>
        <v>6156</v>
      </c>
      <c r="Q80" s="1120">
        <f>+ROUND(OTCHET!L429,0)</f>
        <v>-63446</v>
      </c>
      <c r="R80" s="1046"/>
      <c r="S80" s="1696" t="s">
        <v>1121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6156</v>
      </c>
      <c r="J81" s="1242">
        <f>+ROUND(J79+J80,0)</f>
        <v>-63446</v>
      </c>
      <c r="K81" s="1095"/>
      <c r="L81" s="1242">
        <f>+ROUND(L79+L80,0)</f>
        <v>0</v>
      </c>
      <c r="M81" s="1095"/>
      <c r="N81" s="1243">
        <f>+ROUND(N79+N80,0)</f>
        <v>-63446</v>
      </c>
      <c r="O81" s="1097"/>
      <c r="P81" s="1241">
        <f>+ROUND(P79+P80,0)</f>
        <v>6156</v>
      </c>
      <c r="Q81" s="1242">
        <f>+ROUND(Q79+Q80,0)</f>
        <v>-63446</v>
      </c>
      <c r="R81" s="1046"/>
      <c r="S81" s="1723" t="s">
        <v>1123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1129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1131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1133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1136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1138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1140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1142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1144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1147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1149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1151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1153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1157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1159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1161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1164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1166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1168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1171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1173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1175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1178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1180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1182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1184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1187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1191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1193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1195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1198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1200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1202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1204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04.06.2019 г.</v>
      </c>
      <c r="D134" s="1247" t="s">
        <v>1206</v>
      </c>
      <c r="E134" s="1019"/>
      <c r="F134" s="1742"/>
      <c r="G134" s="1742"/>
      <c r="H134" s="1019"/>
      <c r="I134" s="1304" t="s">
        <v>1207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E83" sqref="E83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7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2062</v>
      </c>
      <c r="F17" s="1751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50"/>
      <c r="F18" s="1752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431686</v>
      </c>
      <c r="F22" s="763">
        <f>+F23+F25+F36+F37</f>
        <v>189061</v>
      </c>
      <c r="G22" s="764">
        <f>+G23+G25+G36+G37</f>
        <v>0</v>
      </c>
      <c r="H22" s="765">
        <f>+H23+H25+H36+H37</f>
        <v>189061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431686</v>
      </c>
      <c r="F37" s="839">
        <f t="shared" si="0"/>
        <v>189061</v>
      </c>
      <c r="G37" s="840">
        <f>OTCHET!I142+OTCHET!I151+OTCHET!I160</f>
        <v>0</v>
      </c>
      <c r="H37" s="841">
        <f>OTCHET!J142+OTCHET!J151+OTCHET!J160</f>
        <v>189061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437842</v>
      </c>
      <c r="F38" s="847">
        <f>F39+F43+F44+F46+SUM(F48:F52)+F55</f>
        <v>125615</v>
      </c>
      <c r="G38" s="848">
        <f>G39+G43+G44+G46+SUM(G48:G52)+G55</f>
        <v>0</v>
      </c>
      <c r="H38" s="849">
        <f>H39+H43+H44+H46+SUM(H48:H52)+H55</f>
        <v>125615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46809</v>
      </c>
      <c r="F39" s="810">
        <f>SUM(F40:F42)</f>
        <v>12582</v>
      </c>
      <c r="G39" s="811">
        <f>SUM(G40:G42)</f>
        <v>0</v>
      </c>
      <c r="H39" s="812">
        <f>SUM(H40:H42)</f>
        <v>12582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29535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14767</v>
      </c>
      <c r="F41" s="1638">
        <f t="shared" si="1"/>
        <v>11247</v>
      </c>
      <c r="G41" s="1639">
        <f>OTCHET!I190</f>
        <v>0</v>
      </c>
      <c r="H41" s="1640">
        <f>OTCHET!J190</f>
        <v>11247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2507</v>
      </c>
      <c r="F42" s="1638">
        <f t="shared" si="1"/>
        <v>1335</v>
      </c>
      <c r="G42" s="1639">
        <f>+OTCHET!I196+OTCHET!I204</f>
        <v>0</v>
      </c>
      <c r="H42" s="1640">
        <f>+OTCHET!J196+OTCHET!J204</f>
        <v>1335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7483</v>
      </c>
      <c r="F43" s="815">
        <f t="shared" si="1"/>
        <v>6735</v>
      </c>
      <c r="G43" s="816">
        <f>+OTCHET!I205+OTCHET!I223+OTCHET!I271</f>
        <v>0</v>
      </c>
      <c r="H43" s="817">
        <f>+OTCHET!J205+OTCHET!J223+OTCHET!J271</f>
        <v>6735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383550</v>
      </c>
      <c r="F49" s="815">
        <f t="shared" si="1"/>
        <v>106298</v>
      </c>
      <c r="G49" s="816">
        <f>OTCHET!I275+OTCHET!I276+OTCHET!I284+OTCHET!I287</f>
        <v>0</v>
      </c>
      <c r="H49" s="817">
        <f>OTCHET!J275+OTCHET!J276+OTCHET!J284+OTCHET!J287</f>
        <v>106298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6156</v>
      </c>
      <c r="F56" s="892">
        <f>+F57+F58+F62</f>
        <v>-63446</v>
      </c>
      <c r="G56" s="893">
        <f>+G57+G58+G62</f>
        <v>0</v>
      </c>
      <c r="H56" s="894">
        <f>+H57+H58+H62</f>
        <v>-63446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6156</v>
      </c>
      <c r="F58" s="901">
        <f t="shared" si="2"/>
        <v>-63446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-63446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6156</v>
      </c>
      <c r="F59" s="905">
        <f t="shared" si="2"/>
        <v>-63446</v>
      </c>
      <c r="G59" s="906">
        <f>+OTCHET!I422+OTCHET!I423+OTCHET!I424+OTCHET!I425+OTCHET!I426</f>
        <v>0</v>
      </c>
      <c r="H59" s="907">
        <f>+OTCHET!J422+OTCHET!J423+OTCHET!J424+OTCHET!J425+OTCHET!J426</f>
        <v>-63446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3" t="s">
        <v>989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Елена Ралчева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Елена Ралчева</v>
      </c>
      <c r="F114" s="1754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zoomScale="75" zoomScaleNormal="75" zoomScaleSheetLayoutView="85" workbookViewId="0" topLeftCell="B413">
      <selection activeCell="J425" sqref="J4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 t="s">
        <v>2070</v>
      </c>
      <c r="C9" s="1801"/>
      <c r="D9" s="1802"/>
      <c r="E9" s="115">
        <v>43466</v>
      </c>
      <c r="F9" s="116">
        <v>43616</v>
      </c>
      <c r="G9" s="113"/>
      <c r="H9" s="1415">
        <v>57250</v>
      </c>
      <c r="I9" s="1845"/>
      <c r="J9" s="184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47" t="s">
        <v>971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Сунгурларе</v>
      </c>
      <c r="C12" s="1804"/>
      <c r="D12" s="1805"/>
      <c r="E12" s="118" t="s">
        <v>965</v>
      </c>
      <c r="F12" s="1586" t="s">
        <v>1383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7" t="s">
        <v>2052</v>
      </c>
      <c r="F19" s="1778"/>
      <c r="G19" s="1778"/>
      <c r="H19" s="1779"/>
      <c r="I19" s="1790" t="s">
        <v>2053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468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470</v>
      </c>
      <c r="D28" s="179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431686</v>
      </c>
      <c r="F142" s="168">
        <f t="shared" si="29"/>
        <v>0</v>
      </c>
      <c r="G142" s="169">
        <f t="shared" si="29"/>
        <v>431686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431686</v>
      </c>
      <c r="F145" s="158"/>
      <c r="G145" s="159">
        <v>431686</v>
      </c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  <v>1</v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189061</v>
      </c>
      <c r="K151" s="170">
        <f>SUM(K152:K159)</f>
        <v>0</v>
      </c>
      <c r="L151" s="1376">
        <f t="shared" si="32"/>
        <v>189061</v>
      </c>
      <c r="M151" s="7">
        <f t="shared" si="16"/>
        <v>1</v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>
        <v>189061</v>
      </c>
      <c r="K154" s="160">
        <v>0</v>
      </c>
      <c r="L154" s="295">
        <f t="shared" si="34"/>
        <v>189061</v>
      </c>
      <c r="M154" s="7">
        <f t="shared" si="16"/>
        <v>1</v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431686</v>
      </c>
      <c r="F169" s="211">
        <f t="shared" si="39"/>
        <v>0</v>
      </c>
      <c r="G169" s="212">
        <f t="shared" si="39"/>
        <v>431686</v>
      </c>
      <c r="H169" s="213">
        <f t="shared" si="39"/>
        <v>0</v>
      </c>
      <c r="I169" s="211">
        <f t="shared" si="39"/>
        <v>0</v>
      </c>
      <c r="J169" s="212">
        <f t="shared" si="39"/>
        <v>189061</v>
      </c>
      <c r="K169" s="213">
        <f t="shared" si="39"/>
        <v>0</v>
      </c>
      <c r="L169" s="210">
        <f t="shared" si="39"/>
        <v>189061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1" t="str">
        <f>$B$9</f>
        <v>Община Сунгурларе</v>
      </c>
      <c r="C176" s="1772"/>
      <c r="D176" s="1773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Сунгурларе</v>
      </c>
      <c r="C179" s="1804"/>
      <c r="D179" s="180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7" t="s">
        <v>2054</v>
      </c>
      <c r="F183" s="1778"/>
      <c r="G183" s="1778"/>
      <c r="H183" s="1779"/>
      <c r="I183" s="1780" t="s">
        <v>2055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29535</v>
      </c>
      <c r="F187" s="274">
        <f t="shared" si="41"/>
        <v>0</v>
      </c>
      <c r="G187" s="275">
        <f t="shared" si="41"/>
        <v>29535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29535</v>
      </c>
      <c r="F188" s="282">
        <f t="shared" si="43"/>
        <v>0</v>
      </c>
      <c r="G188" s="283">
        <f t="shared" si="43"/>
        <v>29535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9" t="s">
        <v>749</v>
      </c>
      <c r="D190" s="1770"/>
      <c r="E190" s="273">
        <f aca="true" t="shared" si="44" ref="E190:L190">SUMIF($B$607:$B$12313,$B190,E$607:E$12313)</f>
        <v>14767</v>
      </c>
      <c r="F190" s="274">
        <f t="shared" si="44"/>
        <v>0</v>
      </c>
      <c r="G190" s="275">
        <f t="shared" si="44"/>
        <v>14767</v>
      </c>
      <c r="H190" s="276">
        <f t="shared" si="44"/>
        <v>0</v>
      </c>
      <c r="I190" s="274">
        <f t="shared" si="44"/>
        <v>0</v>
      </c>
      <c r="J190" s="275">
        <f t="shared" si="44"/>
        <v>11247</v>
      </c>
      <c r="K190" s="276">
        <f t="shared" si="44"/>
        <v>0</v>
      </c>
      <c r="L190" s="273">
        <f t="shared" si="44"/>
        <v>11247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14767</v>
      </c>
      <c r="F192" s="296">
        <f t="shared" si="45"/>
        <v>0</v>
      </c>
      <c r="G192" s="297">
        <f t="shared" si="45"/>
        <v>14767</v>
      </c>
      <c r="H192" s="298">
        <f t="shared" si="45"/>
        <v>0</v>
      </c>
      <c r="I192" s="296">
        <f t="shared" si="45"/>
        <v>0</v>
      </c>
      <c r="J192" s="297">
        <f t="shared" si="45"/>
        <v>11247</v>
      </c>
      <c r="K192" s="298">
        <f t="shared" si="45"/>
        <v>0</v>
      </c>
      <c r="L192" s="295">
        <f t="shared" si="45"/>
        <v>11247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5" t="s">
        <v>194</v>
      </c>
      <c r="D196" s="1766"/>
      <c r="E196" s="273">
        <f aca="true" t="shared" si="46" ref="E196:L196">SUMIF($B$607:$B$12313,$B196,E$607:E$12313)</f>
        <v>2507</v>
      </c>
      <c r="F196" s="274">
        <f t="shared" si="46"/>
        <v>0</v>
      </c>
      <c r="G196" s="275">
        <f t="shared" si="46"/>
        <v>2507</v>
      </c>
      <c r="H196" s="276">
        <f t="shared" si="46"/>
        <v>0</v>
      </c>
      <c r="I196" s="274">
        <f t="shared" si="46"/>
        <v>0</v>
      </c>
      <c r="J196" s="275">
        <f t="shared" si="46"/>
        <v>1335</v>
      </c>
      <c r="K196" s="276">
        <f t="shared" si="46"/>
        <v>0</v>
      </c>
      <c r="L196" s="273">
        <f t="shared" si="46"/>
        <v>1335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1385</v>
      </c>
      <c r="F197" s="282">
        <f t="shared" si="47"/>
        <v>0</v>
      </c>
      <c r="G197" s="283">
        <f t="shared" si="47"/>
        <v>1385</v>
      </c>
      <c r="H197" s="284">
        <f t="shared" si="47"/>
        <v>0</v>
      </c>
      <c r="I197" s="282">
        <f t="shared" si="47"/>
        <v>0</v>
      </c>
      <c r="J197" s="283">
        <f t="shared" si="47"/>
        <v>694</v>
      </c>
      <c r="K197" s="284">
        <f t="shared" si="47"/>
        <v>0</v>
      </c>
      <c r="L197" s="281">
        <f t="shared" si="47"/>
        <v>694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709</v>
      </c>
      <c r="F200" s="296">
        <f t="shared" si="47"/>
        <v>0</v>
      </c>
      <c r="G200" s="297">
        <f t="shared" si="47"/>
        <v>709</v>
      </c>
      <c r="H200" s="298">
        <f t="shared" si="47"/>
        <v>0</v>
      </c>
      <c r="I200" s="296">
        <f t="shared" si="47"/>
        <v>0</v>
      </c>
      <c r="J200" s="297">
        <f t="shared" si="47"/>
        <v>405</v>
      </c>
      <c r="K200" s="298">
        <f t="shared" si="47"/>
        <v>0</v>
      </c>
      <c r="L200" s="295">
        <f t="shared" si="47"/>
        <v>405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413</v>
      </c>
      <c r="F201" s="296">
        <f t="shared" si="47"/>
        <v>0</v>
      </c>
      <c r="G201" s="297">
        <f t="shared" si="47"/>
        <v>413</v>
      </c>
      <c r="H201" s="298">
        <f t="shared" si="47"/>
        <v>0</v>
      </c>
      <c r="I201" s="296">
        <f t="shared" si="47"/>
        <v>0</v>
      </c>
      <c r="J201" s="297">
        <f t="shared" si="47"/>
        <v>236</v>
      </c>
      <c r="K201" s="298">
        <f t="shared" si="47"/>
        <v>0</v>
      </c>
      <c r="L201" s="295">
        <f t="shared" si="47"/>
        <v>236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7" t="s">
        <v>199</v>
      </c>
      <c r="D204" s="176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9" t="s">
        <v>200</v>
      </c>
      <c r="D205" s="1770"/>
      <c r="E205" s="310">
        <f t="shared" si="48"/>
        <v>7483</v>
      </c>
      <c r="F205" s="274">
        <f t="shared" si="48"/>
        <v>0</v>
      </c>
      <c r="G205" s="275">
        <f t="shared" si="48"/>
        <v>7483</v>
      </c>
      <c r="H205" s="276">
        <f t="shared" si="48"/>
        <v>0</v>
      </c>
      <c r="I205" s="274">
        <f t="shared" si="48"/>
        <v>0</v>
      </c>
      <c r="J205" s="275">
        <f t="shared" si="48"/>
        <v>6735</v>
      </c>
      <c r="K205" s="276">
        <f t="shared" si="48"/>
        <v>0</v>
      </c>
      <c r="L205" s="310">
        <f t="shared" si="48"/>
        <v>6735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1955</v>
      </c>
      <c r="F206" s="282">
        <f t="shared" si="49"/>
        <v>0</v>
      </c>
      <c r="G206" s="283">
        <f t="shared" si="49"/>
        <v>1955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1824</v>
      </c>
      <c r="F210" s="296">
        <f t="shared" si="49"/>
        <v>0</v>
      </c>
      <c r="G210" s="297">
        <f t="shared" si="49"/>
        <v>1824</v>
      </c>
      <c r="H210" s="298">
        <f t="shared" si="49"/>
        <v>0</v>
      </c>
      <c r="I210" s="296">
        <f t="shared" si="49"/>
        <v>0</v>
      </c>
      <c r="J210" s="297">
        <f t="shared" si="49"/>
        <v>5143</v>
      </c>
      <c r="K210" s="298">
        <f t="shared" si="49"/>
        <v>0</v>
      </c>
      <c r="L210" s="295">
        <f t="shared" si="49"/>
        <v>5143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86</v>
      </c>
      <c r="K211" s="317">
        <f t="shared" si="49"/>
        <v>0</v>
      </c>
      <c r="L211" s="314">
        <f t="shared" si="49"/>
        <v>86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3000</v>
      </c>
      <c r="F212" s="321">
        <f t="shared" si="49"/>
        <v>0</v>
      </c>
      <c r="G212" s="322">
        <f t="shared" si="49"/>
        <v>3000</v>
      </c>
      <c r="H212" s="323">
        <f t="shared" si="49"/>
        <v>0</v>
      </c>
      <c r="I212" s="321">
        <f t="shared" si="49"/>
        <v>0</v>
      </c>
      <c r="J212" s="322">
        <f t="shared" si="49"/>
        <v>1389</v>
      </c>
      <c r="K212" s="323">
        <f t="shared" si="49"/>
        <v>0</v>
      </c>
      <c r="L212" s="320">
        <f t="shared" si="49"/>
        <v>1389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704</v>
      </c>
      <c r="F215" s="296">
        <f t="shared" si="49"/>
        <v>0</v>
      </c>
      <c r="G215" s="297">
        <f t="shared" si="49"/>
        <v>704</v>
      </c>
      <c r="H215" s="298">
        <f t="shared" si="49"/>
        <v>0</v>
      </c>
      <c r="I215" s="296">
        <f t="shared" si="49"/>
        <v>0</v>
      </c>
      <c r="J215" s="297">
        <f t="shared" si="49"/>
        <v>117</v>
      </c>
      <c r="K215" s="298">
        <f t="shared" si="49"/>
        <v>0</v>
      </c>
      <c r="L215" s="295">
        <f t="shared" si="49"/>
        <v>117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5" t="s">
        <v>272</v>
      </c>
      <c r="D223" s="175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5" t="s">
        <v>724</v>
      </c>
      <c r="D227" s="175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5" t="s">
        <v>219</v>
      </c>
      <c r="D233" s="175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5" t="s">
        <v>221</v>
      </c>
      <c r="D236" s="175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1" t="s">
        <v>222</v>
      </c>
      <c r="D237" s="176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1" t="s">
        <v>223</v>
      </c>
      <c r="D238" s="176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1" t="s">
        <v>1659</v>
      </c>
      <c r="D239" s="176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5" t="s">
        <v>224</v>
      </c>
      <c r="D240" s="175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5" t="s">
        <v>234</v>
      </c>
      <c r="D255" s="175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5" t="s">
        <v>235</v>
      </c>
      <c r="D256" s="175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5" t="s">
        <v>236</v>
      </c>
      <c r="D257" s="175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5" t="s">
        <v>237</v>
      </c>
      <c r="D258" s="175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5" t="s">
        <v>1664</v>
      </c>
      <c r="D265" s="175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5" t="s">
        <v>1661</v>
      </c>
      <c r="D269" s="175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5" t="s">
        <v>1662</v>
      </c>
      <c r="D270" s="175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1" t="s">
        <v>247</v>
      </c>
      <c r="D271" s="176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5" t="s">
        <v>273</v>
      </c>
      <c r="D272" s="175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3" t="s">
        <v>248</v>
      </c>
      <c r="D275" s="176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63" t="s">
        <v>249</v>
      </c>
      <c r="D276" s="1764"/>
      <c r="E276" s="310">
        <f t="shared" si="68"/>
        <v>383550</v>
      </c>
      <c r="F276" s="274">
        <f t="shared" si="68"/>
        <v>0</v>
      </c>
      <c r="G276" s="275">
        <f t="shared" si="68"/>
        <v>383550</v>
      </c>
      <c r="H276" s="276">
        <f t="shared" si="68"/>
        <v>0</v>
      </c>
      <c r="I276" s="274">
        <f t="shared" si="68"/>
        <v>0</v>
      </c>
      <c r="J276" s="275">
        <f t="shared" si="68"/>
        <v>106298</v>
      </c>
      <c r="K276" s="276">
        <f t="shared" si="68"/>
        <v>0</v>
      </c>
      <c r="L276" s="310">
        <f t="shared" si="68"/>
        <v>106298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383550</v>
      </c>
      <c r="F280" s="296">
        <f t="shared" si="69"/>
        <v>0</v>
      </c>
      <c r="G280" s="297">
        <f t="shared" si="69"/>
        <v>383550</v>
      </c>
      <c r="H280" s="298">
        <f t="shared" si="69"/>
        <v>0</v>
      </c>
      <c r="I280" s="296">
        <f t="shared" si="69"/>
        <v>0</v>
      </c>
      <c r="J280" s="297">
        <f t="shared" si="69"/>
        <v>106298</v>
      </c>
      <c r="K280" s="298">
        <f t="shared" si="69"/>
        <v>0</v>
      </c>
      <c r="L280" s="295">
        <f t="shared" si="69"/>
        <v>106298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3" t="s">
        <v>625</v>
      </c>
      <c r="D284" s="176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3" t="s">
        <v>687</v>
      </c>
      <c r="D287" s="176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5" t="s">
        <v>688</v>
      </c>
      <c r="D288" s="175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7" t="s">
        <v>917</v>
      </c>
      <c r="D293" s="175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9" t="s">
        <v>696</v>
      </c>
      <c r="D297" s="176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437842</v>
      </c>
      <c r="F301" s="396">
        <f t="shared" si="77"/>
        <v>0</v>
      </c>
      <c r="G301" s="397">
        <f t="shared" si="77"/>
        <v>437842</v>
      </c>
      <c r="H301" s="398">
        <f t="shared" si="77"/>
        <v>0</v>
      </c>
      <c r="I301" s="396">
        <f t="shared" si="77"/>
        <v>0</v>
      </c>
      <c r="J301" s="397">
        <f t="shared" si="77"/>
        <v>125615</v>
      </c>
      <c r="K301" s="398">
        <f t="shared" si="77"/>
        <v>0</v>
      </c>
      <c r="L301" s="395">
        <f t="shared" si="77"/>
        <v>125615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1" t="str">
        <f>$B$9</f>
        <v>Община Сунгурларе</v>
      </c>
      <c r="C350" s="1772"/>
      <c r="D350" s="1773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Сунгурларе</v>
      </c>
      <c r="C353" s="1804"/>
      <c r="D353" s="180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3" t="s">
        <v>2056</v>
      </c>
      <c r="F357" s="1794"/>
      <c r="G357" s="1794"/>
      <c r="H357" s="179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4" t="s">
        <v>276</v>
      </c>
      <c r="D361" s="181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2" t="s">
        <v>287</v>
      </c>
      <c r="D375" s="181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2" t="s">
        <v>309</v>
      </c>
      <c r="D383" s="181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2" t="s">
        <v>253</v>
      </c>
      <c r="D388" s="181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2" t="s">
        <v>254</v>
      </c>
      <c r="D391" s="1813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2" t="s">
        <v>256</v>
      </c>
      <c r="D396" s="181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2" t="s">
        <v>257</v>
      </c>
      <c r="D399" s="181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2" t="s">
        <v>924</v>
      </c>
      <c r="D402" s="181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2" t="s">
        <v>682</v>
      </c>
      <c r="D405" s="181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2" t="s">
        <v>683</v>
      </c>
      <c r="D406" s="181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2" t="s">
        <v>701</v>
      </c>
      <c r="D409" s="181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2" t="s">
        <v>260</v>
      </c>
      <c r="D412" s="181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2" t="s">
        <v>769</v>
      </c>
      <c r="D422" s="1813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2" t="s">
        <v>706</v>
      </c>
      <c r="D423" s="1813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2" t="s">
        <v>261</v>
      </c>
      <c r="D424" s="1813"/>
      <c r="E424" s="1378">
        <f>F424+G424+H424</f>
        <v>6156</v>
      </c>
      <c r="F424" s="483"/>
      <c r="G424" s="484">
        <v>6156</v>
      </c>
      <c r="H424" s="1475">
        <v>0</v>
      </c>
      <c r="I424" s="483"/>
      <c r="J424" s="1671">
        <v>-63446</v>
      </c>
      <c r="K424" s="1475">
        <v>0</v>
      </c>
      <c r="L424" s="1378">
        <f>I424+J424+K424</f>
        <v>-63446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12" t="s">
        <v>685</v>
      </c>
      <c r="D425" s="1813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2" t="s">
        <v>928</v>
      </c>
      <c r="D426" s="181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6156</v>
      </c>
      <c r="F429" s="513">
        <f t="shared" si="97"/>
        <v>0</v>
      </c>
      <c r="G429" s="514">
        <f t="shared" si="97"/>
        <v>6156</v>
      </c>
      <c r="H429" s="515">
        <f>SUM(H422,H423,H424,H425,H426)</f>
        <v>0</v>
      </c>
      <c r="I429" s="513">
        <f t="shared" si="97"/>
        <v>0</v>
      </c>
      <c r="J429" s="514">
        <f t="shared" si="97"/>
        <v>-63446</v>
      </c>
      <c r="K429" s="515">
        <f t="shared" si="97"/>
        <v>0</v>
      </c>
      <c r="L429" s="512">
        <f t="shared" si="97"/>
        <v>-63446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1" t="str">
        <f>$B$9</f>
        <v>Община Сунгурларе</v>
      </c>
      <c r="C435" s="1772"/>
      <c r="D435" s="1773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3" t="str">
        <f>$B$12</f>
        <v>Сунгурларе</v>
      </c>
      <c r="C438" s="1804"/>
      <c r="D438" s="180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7" t="s">
        <v>2058</v>
      </c>
      <c r="F442" s="1778"/>
      <c r="G442" s="1778"/>
      <c r="H442" s="177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5" t="str">
        <f>$B$7</f>
        <v>ОТЧЕТНИ ДАННИ ПО ЕБК ЗА СМЕТКИТЕ ЗА СРЕДСТВАТА ОТ ЕВРОПЕЙСКИЯ СЪЮЗ - ДЕС</v>
      </c>
      <c r="C449" s="1786"/>
      <c r="D449" s="178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1" t="str">
        <f>$B$9</f>
        <v>Община Сунгурларе</v>
      </c>
      <c r="C451" s="1772"/>
      <c r="D451" s="1773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3" t="str">
        <f>$B$12</f>
        <v>Сунгурларе</v>
      </c>
      <c r="C454" s="1804"/>
      <c r="D454" s="180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7" t="s">
        <v>2060</v>
      </c>
      <c r="F458" s="1788"/>
      <c r="G458" s="1788"/>
      <c r="H458" s="178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7" t="s">
        <v>770</v>
      </c>
      <c r="D461" s="181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4" t="s">
        <v>773</v>
      </c>
      <c r="D465" s="183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4" t="s">
        <v>1999</v>
      </c>
      <c r="D468" s="183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7" t="s">
        <v>776</v>
      </c>
      <c r="D471" s="181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5" t="s">
        <v>783</v>
      </c>
      <c r="D478" s="183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3" t="s">
        <v>932</v>
      </c>
      <c r="D481" s="182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6" t="s">
        <v>937</v>
      </c>
      <c r="D497" s="182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6" t="s">
        <v>24</v>
      </c>
      <c r="D502" s="182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8" t="s">
        <v>938</v>
      </c>
      <c r="D503" s="182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3" t="s">
        <v>33</v>
      </c>
      <c r="D512" s="182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3" t="s">
        <v>37</v>
      </c>
      <c r="D516" s="182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3" t="s">
        <v>939</v>
      </c>
      <c r="D521" s="183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6" t="s">
        <v>940</v>
      </c>
      <c r="D524" s="182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4" t="s">
        <v>313</v>
      </c>
      <c r="D531" s="182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3" t="s">
        <v>942</v>
      </c>
      <c r="D535" s="182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9" t="s">
        <v>943</v>
      </c>
      <c r="D536" s="182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1" t="s">
        <v>944</v>
      </c>
      <c r="D541" s="182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3" t="s">
        <v>945</v>
      </c>
      <c r="D544" s="182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1" t="s">
        <v>954</v>
      </c>
      <c r="D566" s="182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1" t="s">
        <v>959</v>
      </c>
      <c r="D586" s="182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1" t="s">
        <v>835</v>
      </c>
      <c r="D591" s="182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9" t="s">
        <v>2074</v>
      </c>
      <c r="H600" s="1850"/>
      <c r="I600" s="1850"/>
      <c r="J600" s="185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9" t="s">
        <v>879</v>
      </c>
      <c r="H601" s="1839"/>
      <c r="I601" s="1839"/>
      <c r="J601" s="183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31" t="s">
        <v>2075</v>
      </c>
      <c r="H603" s="1832"/>
      <c r="I603" s="1832"/>
      <c r="J603" s="1833"/>
      <c r="K603" s="103"/>
      <c r="L603" s="228"/>
      <c r="M603" s="7">
        <v>1</v>
      </c>
      <c r="N603" s="518"/>
    </row>
    <row r="604" spans="1:14" ht="21.75" customHeight="1">
      <c r="A604" s="23"/>
      <c r="B604" s="1837" t="s">
        <v>882</v>
      </c>
      <c r="C604" s="1838"/>
      <c r="D604" s="672" t="s">
        <v>883</v>
      </c>
      <c r="E604" s="673"/>
      <c r="F604" s="674"/>
      <c r="G604" s="1839" t="s">
        <v>879</v>
      </c>
      <c r="H604" s="1839"/>
      <c r="I604" s="1839"/>
      <c r="J604" s="1839"/>
      <c r="K604" s="103"/>
      <c r="L604" s="228"/>
      <c r="M604" s="7">
        <v>1</v>
      </c>
      <c r="N604" s="518"/>
    </row>
    <row r="605" spans="1:14" ht="24.75" customHeight="1">
      <c r="A605" s="36"/>
      <c r="B605" s="1840" t="s">
        <v>2077</v>
      </c>
      <c r="C605" s="1841"/>
      <c r="D605" s="675" t="s">
        <v>884</v>
      </c>
      <c r="E605" s="676">
        <v>55715085</v>
      </c>
      <c r="F605" s="677"/>
      <c r="G605" s="678" t="s">
        <v>885</v>
      </c>
      <c r="H605" s="1842" t="s">
        <v>2076</v>
      </c>
      <c r="I605" s="1843"/>
      <c r="J605" s="184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85" t="str">
        <f>$B$7</f>
        <v>ОТЧЕТНИ ДАННИ ПО ЕБК ЗА СМЕТКИТЕ ЗА СРЕДСТВАТА ОТ ЕВРОПЕЙСКИЯ СЪЮЗ - ДЕС</v>
      </c>
      <c r="C613" s="1786"/>
      <c r="D613" s="178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1" t="str">
        <f>$B$9</f>
        <v>Община Сунгурларе</v>
      </c>
      <c r="C615" s="1772"/>
      <c r="D615" s="1773"/>
      <c r="E615" s="115">
        <f>$E$9</f>
        <v>43466</v>
      </c>
      <c r="F615" s="226">
        <f>$F$9</f>
        <v>43616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4" t="str">
        <f>$B$12</f>
        <v>Сунгурларе</v>
      </c>
      <c r="C618" s="1775"/>
      <c r="D618" s="1776"/>
      <c r="E618" s="410" t="s">
        <v>892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77" t="s">
        <v>2049</v>
      </c>
      <c r="F622" s="1778"/>
      <c r="G622" s="1778"/>
      <c r="H622" s="1779"/>
      <c r="I622" s="1780" t="s">
        <v>2050</v>
      </c>
      <c r="J622" s="1781"/>
      <c r="K622" s="1781"/>
      <c r="L622" s="1782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8829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8829</v>
      </c>
      <c r="D627" s="1452" t="s">
        <v>115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3" t="s">
        <v>746</v>
      </c>
      <c r="D629" s="1784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9" t="s">
        <v>749</v>
      </c>
      <c r="D632" s="177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11247</v>
      </c>
      <c r="K632" s="276">
        <f t="shared" si="136"/>
        <v>0</v>
      </c>
      <c r="L632" s="273">
        <f t="shared" si="136"/>
        <v>11247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>
        <v>11247</v>
      </c>
      <c r="K634" s="1420"/>
      <c r="L634" s="295">
        <f>I634+J634+K634</f>
        <v>11247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5" t="s">
        <v>194</v>
      </c>
      <c r="D638" s="1766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1335</v>
      </c>
      <c r="K638" s="276">
        <f t="shared" si="137"/>
        <v>0</v>
      </c>
      <c r="L638" s="273">
        <f t="shared" si="137"/>
        <v>1335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>
        <v>694</v>
      </c>
      <c r="K639" s="1418"/>
      <c r="L639" s="281">
        <f aca="true" t="shared" si="139" ref="L639:L646">I639+J639+K639</f>
        <v>694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>
        <v>405</v>
      </c>
      <c r="K642" s="1420"/>
      <c r="L642" s="295">
        <f t="shared" si="139"/>
        <v>405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>
        <v>236</v>
      </c>
      <c r="K643" s="1420"/>
      <c r="L643" s="295">
        <f t="shared" si="139"/>
        <v>236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7" t="s">
        <v>199</v>
      </c>
      <c r="D646" s="1768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9" t="s">
        <v>200</v>
      </c>
      <c r="D647" s="1770"/>
      <c r="E647" s="310">
        <f aca="true" t="shared" si="140" ref="E647:L647">SUM(E648:E664)</f>
        <v>3000</v>
      </c>
      <c r="F647" s="274">
        <f t="shared" si="140"/>
        <v>0</v>
      </c>
      <c r="G647" s="275">
        <f t="shared" si="140"/>
        <v>3000</v>
      </c>
      <c r="H647" s="276">
        <f>SUM(H648:H664)</f>
        <v>0</v>
      </c>
      <c r="I647" s="274">
        <f t="shared" si="140"/>
        <v>0</v>
      </c>
      <c r="J647" s="275">
        <f t="shared" si="140"/>
        <v>6735</v>
      </c>
      <c r="K647" s="276">
        <f t="shared" si="140"/>
        <v>0</v>
      </c>
      <c r="L647" s="310">
        <f t="shared" si="140"/>
        <v>6735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>
        <v>5143</v>
      </c>
      <c r="K652" s="1420"/>
      <c r="L652" s="295">
        <f t="shared" si="142"/>
        <v>5143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>
        <v>86</v>
      </c>
      <c r="K653" s="1419"/>
      <c r="L653" s="314">
        <f t="shared" si="142"/>
        <v>86</v>
      </c>
      <c r="M653" s="12">
        <f t="shared" si="135"/>
        <v>1</v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3000</v>
      </c>
      <c r="F654" s="454"/>
      <c r="G654" s="455">
        <v>3000</v>
      </c>
      <c r="H654" s="1428"/>
      <c r="I654" s="454"/>
      <c r="J654" s="455">
        <v>1389</v>
      </c>
      <c r="K654" s="1428"/>
      <c r="L654" s="320">
        <f t="shared" si="142"/>
        <v>1389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>
        <v>117</v>
      </c>
      <c r="K657" s="1420"/>
      <c r="L657" s="295">
        <f t="shared" si="142"/>
        <v>117</v>
      </c>
      <c r="M657" s="12">
        <f t="shared" si="135"/>
        <v>1</v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5" t="s">
        <v>272</v>
      </c>
      <c r="D665" s="1756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5" t="s">
        <v>724</v>
      </c>
      <c r="D669" s="1756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5" t="s">
        <v>219</v>
      </c>
      <c r="D675" s="1756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5" t="s">
        <v>221</v>
      </c>
      <c r="D678" s="1756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1" t="s">
        <v>222</v>
      </c>
      <c r="D679" s="1762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1" t="s">
        <v>223</v>
      </c>
      <c r="D680" s="1762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1" t="s">
        <v>1663</v>
      </c>
      <c r="D681" s="1762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5" t="s">
        <v>224</v>
      </c>
      <c r="D682" s="1756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5" t="s">
        <v>234</v>
      </c>
      <c r="D697" s="1756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5" t="s">
        <v>235</v>
      </c>
      <c r="D698" s="1756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5" t="s">
        <v>236</v>
      </c>
      <c r="D699" s="1756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5" t="s">
        <v>237</v>
      </c>
      <c r="D700" s="1756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5" t="s">
        <v>1664</v>
      </c>
      <c r="D707" s="1756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5" t="s">
        <v>1661</v>
      </c>
      <c r="D711" s="1756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5" t="s">
        <v>1662</v>
      </c>
      <c r="D712" s="1756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1" t="s">
        <v>247</v>
      </c>
      <c r="D713" s="1762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5" t="s">
        <v>273</v>
      </c>
      <c r="D714" s="1756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63" t="s">
        <v>248</v>
      </c>
      <c r="D717" s="1764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63" t="s">
        <v>249</v>
      </c>
      <c r="D718" s="1764"/>
      <c r="E718" s="310">
        <f aca="true" t="shared" si="162" ref="E718:L718">SUM(E719:E725)</f>
        <v>107000</v>
      </c>
      <c r="F718" s="274">
        <f t="shared" si="162"/>
        <v>0</v>
      </c>
      <c r="G718" s="275">
        <f t="shared" si="162"/>
        <v>107000</v>
      </c>
      <c r="H718" s="276">
        <f>SUM(H719:H725)</f>
        <v>0</v>
      </c>
      <c r="I718" s="274">
        <f t="shared" si="162"/>
        <v>0</v>
      </c>
      <c r="J718" s="275">
        <f t="shared" si="162"/>
        <v>106298</v>
      </c>
      <c r="K718" s="276">
        <f t="shared" si="162"/>
        <v>0</v>
      </c>
      <c r="L718" s="310">
        <f t="shared" si="162"/>
        <v>106298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107000</v>
      </c>
      <c r="F722" s="158"/>
      <c r="G722" s="159">
        <v>107000</v>
      </c>
      <c r="H722" s="1420"/>
      <c r="I722" s="158"/>
      <c r="J722" s="159">
        <v>106298</v>
      </c>
      <c r="K722" s="1420"/>
      <c r="L722" s="295">
        <f t="shared" si="164"/>
        <v>106298</v>
      </c>
      <c r="M722" s="12">
        <f t="shared" si="154"/>
        <v>1</v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63" t="s">
        <v>625</v>
      </c>
      <c r="D726" s="176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63" t="s">
        <v>687</v>
      </c>
      <c r="D729" s="1764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5" t="s">
        <v>688</v>
      </c>
      <c r="D730" s="1756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7" t="s">
        <v>917</v>
      </c>
      <c r="D735" s="1758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9" t="s">
        <v>696</v>
      </c>
      <c r="D739" s="1760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9" t="s">
        <v>696</v>
      </c>
      <c r="D740" s="1760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110000</v>
      </c>
      <c r="F744" s="396">
        <f t="shared" si="167"/>
        <v>0</v>
      </c>
      <c r="G744" s="397">
        <f t="shared" si="167"/>
        <v>110000</v>
      </c>
      <c r="H744" s="398">
        <f t="shared" si="167"/>
        <v>0</v>
      </c>
      <c r="I744" s="396">
        <f t="shared" si="167"/>
        <v>0</v>
      </c>
      <c r="J744" s="397">
        <f t="shared" si="167"/>
        <v>125615</v>
      </c>
      <c r="K744" s="398">
        <f t="shared" si="167"/>
        <v>0</v>
      </c>
      <c r="L744" s="395">
        <f t="shared" si="167"/>
        <v>125615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85" t="str">
        <f>$B$7</f>
        <v>ОТЧЕТНИ ДАННИ ПО ЕБК ЗА СМЕТКИТЕ ЗА СРЕДСТВАТА ОТ ЕВРОПЕЙСКИЯ СЪЮЗ - ДЕС</v>
      </c>
      <c r="C750" s="1786"/>
      <c r="D750" s="178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2" t="s">
        <v>1254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1" t="str">
        <f>$B$9</f>
        <v>Община Сунгурларе</v>
      </c>
      <c r="C752" s="1772"/>
      <c r="D752" s="1773"/>
      <c r="E752" s="115">
        <f>$E$9</f>
        <v>43466</v>
      </c>
      <c r="F752" s="226">
        <f>$F$9</f>
        <v>43616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74" t="str">
        <f>$B$12</f>
        <v>Сунгурларе</v>
      </c>
      <c r="C755" s="1775"/>
      <c r="D755" s="1776"/>
      <c r="E755" s="410" t="s">
        <v>892</v>
      </c>
      <c r="F755" s="1360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96</v>
      </c>
      <c r="F757" s="414" t="str">
        <f>$F$15</f>
        <v>СЕС - ДЕС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777" t="s">
        <v>2049</v>
      </c>
      <c r="F759" s="1778"/>
      <c r="G759" s="1778"/>
      <c r="H759" s="1779"/>
      <c r="I759" s="1780" t="s">
        <v>2050</v>
      </c>
      <c r="J759" s="1781"/>
      <c r="K759" s="1781"/>
      <c r="L759" s="1782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6629</v>
      </c>
      <c r="D763" s="1458" t="s">
        <v>794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6629</v>
      </c>
      <c r="D764" s="1452" t="s">
        <v>486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716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83" t="s">
        <v>746</v>
      </c>
      <c r="D766" s="1784"/>
      <c r="E766" s="273">
        <f aca="true" t="shared" si="168" ref="E766:L766">SUM(E767:E768)</f>
        <v>29535</v>
      </c>
      <c r="F766" s="274">
        <f t="shared" si="168"/>
        <v>0</v>
      </c>
      <c r="G766" s="275">
        <f t="shared" si="168"/>
        <v>29535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29535</v>
      </c>
      <c r="F767" s="152"/>
      <c r="G767" s="153">
        <v>29535</v>
      </c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9" t="s">
        <v>749</v>
      </c>
      <c r="D769" s="1770"/>
      <c r="E769" s="273">
        <f aca="true" t="shared" si="170" ref="E769:L769">SUM(E770:E774)</f>
        <v>14767</v>
      </c>
      <c r="F769" s="274">
        <f t="shared" si="170"/>
        <v>0</v>
      </c>
      <c r="G769" s="275">
        <f t="shared" si="170"/>
        <v>14767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14767</v>
      </c>
      <c r="F771" s="158"/>
      <c r="G771" s="159">
        <v>14767</v>
      </c>
      <c r="H771" s="1420"/>
      <c r="I771" s="158"/>
      <c r="J771" s="159"/>
      <c r="K771" s="1420"/>
      <c r="L771" s="295">
        <f>I771+J771+K771</f>
        <v>0</v>
      </c>
      <c r="M771" s="12">
        <f t="shared" si="169"/>
        <v>1</v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5" t="s">
        <v>194</v>
      </c>
      <c r="D775" s="1766"/>
      <c r="E775" s="273">
        <f aca="true" t="shared" si="171" ref="E775:L775">SUM(E776:E782)</f>
        <v>2507</v>
      </c>
      <c r="F775" s="274">
        <f t="shared" si="171"/>
        <v>0</v>
      </c>
      <c r="G775" s="275">
        <f t="shared" si="171"/>
        <v>2507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1385</v>
      </c>
      <c r="F776" s="152"/>
      <c r="G776" s="153">
        <v>1385</v>
      </c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709</v>
      </c>
      <c r="F779" s="158"/>
      <c r="G779" s="159">
        <v>709</v>
      </c>
      <c r="H779" s="1420"/>
      <c r="I779" s="158"/>
      <c r="J779" s="159"/>
      <c r="K779" s="1420"/>
      <c r="L779" s="295">
        <f t="shared" si="173"/>
        <v>0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413</v>
      </c>
      <c r="F780" s="158"/>
      <c r="G780" s="159">
        <v>413</v>
      </c>
      <c r="H780" s="1420"/>
      <c r="I780" s="158"/>
      <c r="J780" s="159"/>
      <c r="K780" s="1420"/>
      <c r="L780" s="295">
        <f t="shared" si="173"/>
        <v>0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67" t="s">
        <v>199</v>
      </c>
      <c r="D783" s="1768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9" t="s">
        <v>200</v>
      </c>
      <c r="D784" s="1770"/>
      <c r="E784" s="310">
        <f aca="true" t="shared" si="174" ref="E784:L784">SUM(E785:E801)</f>
        <v>4483</v>
      </c>
      <c r="F784" s="274">
        <f t="shared" si="174"/>
        <v>0</v>
      </c>
      <c r="G784" s="275">
        <f t="shared" si="174"/>
        <v>4483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1955</v>
      </c>
      <c r="F785" s="152"/>
      <c r="G785" s="153">
        <v>1955</v>
      </c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  <v>1</v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1824</v>
      </c>
      <c r="F789" s="158"/>
      <c r="G789" s="159">
        <v>1824</v>
      </c>
      <c r="H789" s="1420"/>
      <c r="I789" s="158"/>
      <c r="J789" s="159"/>
      <c r="K789" s="1420"/>
      <c r="L789" s="295">
        <f t="shared" si="176"/>
        <v>0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704</v>
      </c>
      <c r="F794" s="158"/>
      <c r="G794" s="159">
        <v>704</v>
      </c>
      <c r="H794" s="1420"/>
      <c r="I794" s="158"/>
      <c r="J794" s="159"/>
      <c r="K794" s="1420"/>
      <c r="L794" s="295">
        <f t="shared" si="176"/>
        <v>0</v>
      </c>
      <c r="M794" s="12">
        <f t="shared" si="169"/>
        <v>1</v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5" t="s">
        <v>272</v>
      </c>
      <c r="D802" s="1756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5" t="s">
        <v>724</v>
      </c>
      <c r="D806" s="1756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5" t="s">
        <v>219</v>
      </c>
      <c r="D812" s="1756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5" t="s">
        <v>221</v>
      </c>
      <c r="D815" s="1756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61" t="s">
        <v>222</v>
      </c>
      <c r="D816" s="1762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61" t="s">
        <v>223</v>
      </c>
      <c r="D817" s="1762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61" t="s">
        <v>1663</v>
      </c>
      <c r="D818" s="1762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5" t="s">
        <v>224</v>
      </c>
      <c r="D819" s="1756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74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5" t="s">
        <v>234</v>
      </c>
      <c r="D834" s="1756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5" t="s">
        <v>235</v>
      </c>
      <c r="D835" s="1756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5" t="s">
        <v>236</v>
      </c>
      <c r="D836" s="1756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5" t="s">
        <v>237</v>
      </c>
      <c r="D837" s="1756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5" t="s">
        <v>1664</v>
      </c>
      <c r="D844" s="1756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5" t="s">
        <v>1661</v>
      </c>
      <c r="D848" s="1756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5" t="s">
        <v>1662</v>
      </c>
      <c r="D849" s="1756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61" t="s">
        <v>247</v>
      </c>
      <c r="D850" s="1762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5" t="s">
        <v>273</v>
      </c>
      <c r="D851" s="1756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63" t="s">
        <v>248</v>
      </c>
      <c r="D854" s="1764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63" t="s">
        <v>249</v>
      </c>
      <c r="D855" s="1764"/>
      <c r="E855" s="310">
        <f aca="true" t="shared" si="196" ref="E855:L855">SUM(E856:E862)</f>
        <v>276550</v>
      </c>
      <c r="F855" s="274">
        <f t="shared" si="196"/>
        <v>0</v>
      </c>
      <c r="G855" s="275">
        <f t="shared" si="196"/>
        <v>276550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276550</v>
      </c>
      <c r="F859" s="158"/>
      <c r="G859" s="159">
        <v>276550</v>
      </c>
      <c r="H859" s="1420"/>
      <c r="I859" s="158"/>
      <c r="J859" s="159"/>
      <c r="K859" s="1420"/>
      <c r="L859" s="295">
        <f t="shared" si="198"/>
        <v>0</v>
      </c>
      <c r="M859" s="12">
        <f t="shared" si="188"/>
        <v>1</v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63" t="s">
        <v>625</v>
      </c>
      <c r="D863" s="1764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63" t="s">
        <v>687</v>
      </c>
      <c r="D866" s="1764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5" t="s">
        <v>688</v>
      </c>
      <c r="D867" s="1756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57" t="s">
        <v>917</v>
      </c>
      <c r="D872" s="1758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9" t="s">
        <v>696</v>
      </c>
      <c r="D876" s="1760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9" t="s">
        <v>696</v>
      </c>
      <c r="D877" s="1760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743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327842</v>
      </c>
      <c r="F881" s="396">
        <f t="shared" si="201"/>
        <v>0</v>
      </c>
      <c r="G881" s="397">
        <f t="shared" si="201"/>
        <v>327842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5">
        <f>$B$7</f>
        <v>0</v>
      </c>
      <c r="J14" s="1786"/>
      <c r="K14" s="178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7" t="s">
        <v>2049</v>
      </c>
      <c r="M23" s="1778"/>
      <c r="N23" s="1778"/>
      <c r="O23" s="1779"/>
      <c r="P23" s="1780" t="s">
        <v>2050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9" t="s">
        <v>749</v>
      </c>
      <c r="K33" s="177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5" t="s">
        <v>194</v>
      </c>
      <c r="K39" s="176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7" t="s">
        <v>199</v>
      </c>
      <c r="K47" s="176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9" t="s">
        <v>200</v>
      </c>
      <c r="K48" s="177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5" t="s">
        <v>272</v>
      </c>
      <c r="K66" s="175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5" t="s">
        <v>724</v>
      </c>
      <c r="K70" s="175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5" t="s">
        <v>219</v>
      </c>
      <c r="K76" s="175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5" t="s">
        <v>221</v>
      </c>
      <c r="K79" s="175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1" t="s">
        <v>222</v>
      </c>
      <c r="K80" s="176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1" t="s">
        <v>223</v>
      </c>
      <c r="K81" s="176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1" t="s">
        <v>1663</v>
      </c>
      <c r="K82" s="176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5" t="s">
        <v>224</v>
      </c>
      <c r="K83" s="175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5" t="s">
        <v>234</v>
      </c>
      <c r="K98" s="175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5" t="s">
        <v>235</v>
      </c>
      <c r="K99" s="175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5" t="s">
        <v>236</v>
      </c>
      <c r="K100" s="175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5" t="s">
        <v>237</v>
      </c>
      <c r="K101" s="175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5" t="s">
        <v>1664</v>
      </c>
      <c r="K108" s="175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5" t="s">
        <v>1661</v>
      </c>
      <c r="K112" s="175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5" t="s">
        <v>1662</v>
      </c>
      <c r="K113" s="175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1" t="s">
        <v>247</v>
      </c>
      <c r="K114" s="176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5" t="s">
        <v>273</v>
      </c>
      <c r="K115" s="175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3" t="s">
        <v>248</v>
      </c>
      <c r="K118" s="176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3" t="s">
        <v>249</v>
      </c>
      <c r="K119" s="176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3" t="s">
        <v>625</v>
      </c>
      <c r="K127" s="176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3" t="s">
        <v>687</v>
      </c>
      <c r="K130" s="176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5" t="s">
        <v>688</v>
      </c>
      <c r="K131" s="175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7" t="s">
        <v>917</v>
      </c>
      <c r="K136" s="1758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9" t="s">
        <v>696</v>
      </c>
      <c r="K140" s="1760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9" t="s">
        <v>696</v>
      </c>
      <c r="K141" s="1760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2019-06-04T07:17:15Z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