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<sst xmlns="http://schemas.openxmlformats.org/spreadsheetml/2006/main" count="2861" uniqueCount="2081">
  <si>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</si>
  <si>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</si>
  <si>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</si>
  <si>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</si>
  <si>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</si>
  <si>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</si>
  <si>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</si>
  <si>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</si>
  <si>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</si>
  <si>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</si>
  <si>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</si>
  <si>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</si>
  <si>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</si>
  <si>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</si>
  <si>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</si>
  <si>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</si>
  <si>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</si>
  <si>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</si>
  <si>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</si>
  <si>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</si>
  <si>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</si>
  <si>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</si>
  <si>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</si>
  <si>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</si>
  <si>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</si>
  <si>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</si>
  <si>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</si>
  <si>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</si>
  <si>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</si>
  <si>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</si>
  <si>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</si>
  <si>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</si>
  <si>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</si>
  <si>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</si>
  <si>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</si>
  <si>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</si>
  <si>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</si>
  <si>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</si>
  <si>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</si>
  <si>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</si>
  <si>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</si>
  <si>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</si>
  <si>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</si>
  <si>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</si>
  <si>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</si>
  <si>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</si>
  <si>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</si>
  <si>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</si>
  <si>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</si>
  <si>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</si>
  <si>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</si>
  <si>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</si>
  <si>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</si>
  <si>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</si>
  <si>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</si>
  <si>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</si>
  <si>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</si>
  <si>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</si>
  <si>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</si>
  <si>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</si>
  <si>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</si>
  <si>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</si>
  <si>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</si>
  <si>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</si>
  <si>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</si>
  <si>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</si>
  <si>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</si>
  <si>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</si>
  <si>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</si>
  <si>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</si>
  <si>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</si>
  <si>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</si>
  <si>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</si>
  <si>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</si>
  <si>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</si>
  <si>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</si>
  <si>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</si>
  <si>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</si>
  <si>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</si>
  <si>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</si>
  <si>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</si>
  <si>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</si>
  <si>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</si>
  <si>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</si>
  <si>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</si>
  <si>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</si>
  <si>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</si>
  <si>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</si>
  <si>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</si>
  <si>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</si>
  <si>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</si>
  <si>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</si>
  <si>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</si>
  <si>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</si>
  <si>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</si>
  <si>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</si>
  <si>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</si>
  <si>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</si>
  <si>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</si>
  <si>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</si>
  <si>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</si>
  <si>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</si>
  <si>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</si>
  <si>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</si>
  <si>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</si>
  <si>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</si>
  <si>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</si>
  <si>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</si>
  <si>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</si>
  <si>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</si>
  <si>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</si>
  <si>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</si>
  <si>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</si>
  <si>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</si>
  <si>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</si>
  <si>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</si>
  <si>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</si>
  <si>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</si>
  <si>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</si>
  <si>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</si>
  <si>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</si>
  <si>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</si>
  <si>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</si>
  <si>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</si>
  <si>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</si>
  <si>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</si>
  <si>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</si>
  <si>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</si>
  <si>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</si>
  <si>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</si>
  <si>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</si>
  <si>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</si>
  <si>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</si>
  <si>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</si>
  <si>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</si>
  <si>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</si>
  <si>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</si>
  <si>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</si>
  <si>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</si>
  <si>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</si>
  <si>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</si>
  <si>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</si>
  <si>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</si>
  <si>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</si>
  <si>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</si>
  <si>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</si>
  <si>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</si>
  <si>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</si>
  <si>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</si>
  <si>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</si>
  <si>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</si>
  <si>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</si>
  <si>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</si>
  <si>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</si>
  <si>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</si>
  <si>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</si>
  <si>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</si>
  <si>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</si>
  <si>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</si>
  <si>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</si>
  <si>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</si>
  <si>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</si>
  <si>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</si>
  <si>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</si>
  <si>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</si>
  <si>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</si>
  <si>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</si>
  <si>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</si>
  <si>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</si>
  <si>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</si>
  <si>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</si>
  <si>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</si>
  <si>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</si>
  <si>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</si>
  <si>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</si>
  <si>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</si>
  <si>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</si>
  <si>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</si>
  <si>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</si>
  <si>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</si>
  <si>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</si>
  <si>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</si>
  <si>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</si>
  <si>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</si>
  <si>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</si>
  <si>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</si>
  <si>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</si>
  <si>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</si>
  <si>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</si>
  <si>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</si>
  <si>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</si>
  <si>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</si>
  <si>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</si>
  <si>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</si>
  <si>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</si>
  <si>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</si>
  <si>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</si>
  <si>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</si>
  <si>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</si>
  <si>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</si>
  <si>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</si>
  <si>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</si>
  <si>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</si>
  <si>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</si>
  <si>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</si>
  <si>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</si>
  <si>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</si>
  <si>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</si>
  <si>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</si>
  <si>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</si>
  <si>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</si>
  <si>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</si>
  <si>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</si>
  <si>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</si>
  <si>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</si>
  <si>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</si>
  <si>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</si>
  <si>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</si>
  <si>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</si>
  <si>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</si>
  <si>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</si>
  <si>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</si>
  <si>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</si>
  <si>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</si>
  <si>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</si>
  <si>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</si>
  <si>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</si>
  <si>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</si>
  <si>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</si>
  <si>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</si>
  <si>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</si>
  <si>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</si>
  <si>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</si>
  <si>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</si>
  <si>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</si>
  <si>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</si>
  <si>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</si>
  <si>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</si>
  <si>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</si>
  <si>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</si>
  <si>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</si>
  <si>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</si>
  <si>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</si>
  <si>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</si>
  <si>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</si>
  <si>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</si>
  <si>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</si>
  <si>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</si>
  <si>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</si>
  <si>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</si>
  <si>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</si>
  <si>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</si>
  <si>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</si>
  <si>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</si>
  <si>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</si>
  <si>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</si>
  <si>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</si>
  <si>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</si>
  <si>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</si>
  <si>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</si>
  <si>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</si>
  <si>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</si>
  <si>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</si>
  <si>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</si>
  <si>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</si>
  <si>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</si>
  <si>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</si>
  <si>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</si>
  <si>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</si>
  <si>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</si>
  <si>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</si>
  <si>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</si>
  <si>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</si>
  <si>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</si>
  <si>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</si>
  <si>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</si>
  <si>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</si>
  <si>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</si>
  <si>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</si>
  <si>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</si>
  <si>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</si>
  <si>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</si>
  <si>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</si>
  <si>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</si>
  <si>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</si>
  <si>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</si>
  <si>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</si>
  <si>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</si>
  <si>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</si>
  <si>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</si>
  <si>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</si>
  <si>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</si>
  <si>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</si>
  <si>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</si>
  <si>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</si>
  <si>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</si>
  <si>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</si>
  <si>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</si>
  <si>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</si>
  <si>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</si>
  <si>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</si>
  <si>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</si>
  <si>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</si>
  <si>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</si>
  <si>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</si>
  <si>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</si>
  <si>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</si>
  <si>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</si>
  <si>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</si>
  <si>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</si>
  <si>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</si>
  <si>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</si>
  <si>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</si>
  <si>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</si>
  <si>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</si>
  <si>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</si>
  <si>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</si>
  <si>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</si>
  <si>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</si>
  <si>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</si>
  <si>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</si>
  <si>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</si>
  <si>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</si>
  <si>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</si>
  <si>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</si>
  <si>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</si>
  <si>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</si>
  <si>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</si>
  <si>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</si>
  <si>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</si>
  <si>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</si>
  <si>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</si>
  <si>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</si>
  <si>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</si>
  <si>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</si>
  <si>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</si>
  <si>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</si>
  <si>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</si>
  <si>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</si>
  <si>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</si>
  <si>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</si>
  <si>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</si>
  <si>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</si>
  <si>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</si>
  <si>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</si>
  <si>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</si>
  <si>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</si>
  <si>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</si>
  <si>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</si>
  <si>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</si>
  <si>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</si>
  <si>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</si>
  <si>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</si>
  <si>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</si>
  <si>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</si>
  <si>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</si>
  <si>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</si>
  <si>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</si>
  <si>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</si>
  <si>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</si>
  <si>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</si>
  <si>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</si>
  <si>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</si>
  <si>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</si>
  <si>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</si>
  <si>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</si>
  <si>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</si>
  <si>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</si>
  <si>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</si>
  <si>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</si>
  <si>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</si>
  <si>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</si>
  <si>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</si>
  <si>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</si>
  <si>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</si>
  <si>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</si>
  <si>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</si>
  <si>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</si>
  <si>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</si>
  <si>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</si>
  <si>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</si>
  <si>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</si>
  <si>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</si>
  <si>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</si>
  <si>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</si>
  <si>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</si>
  <si>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</si>
  <si>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</si>
  <si>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</si>
  <si>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</si>
  <si>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</si>
  <si>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</si>
  <si>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</si>
  <si>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</si>
  <si>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</si>
  <si>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</si>
  <si>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</si>
  <si>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</si>
  <si>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</si>
  <si>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</si>
  <si>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</si>
  <si>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</si>
  <si>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</si>
  <si>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</si>
  <si>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</si>
  <si>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</si>
  <si>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</si>
  <si>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</si>
  <si>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</si>
  <si>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</si>
  <si>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</si>
  <si>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</si>
  <si>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</si>
  <si>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</si>
  <si>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</si>
  <si>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</si>
  <si>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</si>
  <si>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</si>
  <si>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</si>
  <si>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</si>
  <si>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</si>
  <si>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</si>
  <si>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</si>
  <si>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</si>
  <si>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</si>
  <si>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</si>
  <si>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</si>
  <si>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</si>
  <si>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</si>
  <si>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</si>
  <si>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</si>
  <si>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</si>
  <si>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</si>
  <si>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</si>
  <si>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</si>
  <si>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</si>
  <si>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</si>
  <si>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</si>
  <si>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</si>
  <si>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</si>
  <si>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</si>
  <si>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</si>
  <si>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</si>
  <si>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</si>
  <si>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</si>
  <si>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</si>
  <si>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</si>
  <si>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</si>
  <si>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</si>
  <si>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</si>
  <si>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</si>
  <si>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</si>
  <si>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</si>
  <si>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</si>
  <si>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</si>
  <si>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</si>
  <si>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</si>
  <si>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</si>
  <si>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</si>
  <si>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</si>
  <si>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</si>
  <si>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</si>
  <si>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</si>
  <si>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</si>
  <si>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</si>
  <si>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</si>
  <si>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</si>
  <si>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</si>
  <si>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</si>
  <si>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</si>
  <si>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</si>
  <si>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</si>
  <si>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</si>
  <si>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</si>
  <si>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</si>
  <si>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</si>
  <si>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</si>
  <si>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</si>
  <si>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</si>
  <si>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</si>
  <si>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</si>
  <si>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</si>
  <si>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</si>
  <si>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</si>
  <si>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</si>
  <si>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</si>
  <si>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</si>
  <si>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</si>
  <si>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</si>
  <si>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</si>
  <si>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</si>
  <si>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</si>
  <si>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</si>
  <si>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</si>
  <si>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</si>
  <si>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</si>
  <si>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</si>
  <si>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</si>
  <si>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</si>
  <si>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</si>
  <si>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</si>
  <si>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</si>
  <si>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</si>
  <si>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</si>
  <si>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</si>
  <si>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</si>
  <si>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</si>
  <si>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</si>
  <si>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</si>
  <si>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</si>
  <si>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</si>
  <si>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</si>
  <si>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</si>
  <si>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</si>
  <si>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</si>
  <si>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</si>
  <si>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</si>
  <si>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</si>
  <si>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</si>
  <si>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</si>
  <si>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</si>
  <si>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</si>
  <si>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</si>
  <si>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</si>
  <si>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</si>
  <si>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</si>
  <si>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</si>
  <si>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</si>
  <si>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</si>
  <si>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</si>
  <si>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</si>
  <si>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</si>
  <si>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</si>
  <si>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</si>
  <si>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</si>
  <si>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</si>
  <si>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</si>
  <si>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</si>
  <si>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</si>
  <si>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</si>
  <si>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</si>
  <si>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</si>
  <si>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</si>
  <si>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</si>
  <si>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</si>
  <si>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</si>
  <si>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</si>
  <si>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</si>
  <si>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</si>
  <si>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</si>
  <si>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</si>
  <si>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</si>
  <si>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</si>
  <si>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</si>
  <si>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</si>
  <si>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</si>
  <si>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</si>
  <si>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</si>
  <si>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</si>
  <si>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</si>
  <si>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</si>
  <si>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</si>
  <si>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</si>
  <si>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</si>
  <si>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</si>
  <si>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</si>
  <si>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</si>
  <si>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</si>
  <si>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</si>
  <si>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</si>
  <si>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</si>
  <si>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</si>
  <si>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</si>
  <si>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</si>
  <si>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</si>
  <si>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</si>
  <si>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</si>
  <si>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</si>
  <si>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</si>
  <si>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</si>
  <si>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</si>
  <si>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</si>
  <si>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</si>
  <si>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</si>
  <si>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</si>
  <si>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</si>
  <si>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</si>
  <si>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</si>
  <si>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</si>
  <si>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</si>
  <si>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</si>
  <si>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</si>
  <si>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</si>
  <si>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</si>
  <si>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</si>
  <si>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</si>
  <si>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</si>
  <si>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</si>
  <si>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</si>
  <si>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</si>
  <si>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</si>
  <si>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</si>
  <si>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</si>
  <si>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</si>
  <si>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</si>
  <si>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</si>
  <si>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</si>
  <si>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</si>
  <si>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</si>
  <si>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</si>
  <si>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</si>
  <si>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</si>
  <si>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</si>
  <si>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</si>
  <si>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</si>
  <si>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</si>
  <si>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</si>
  <si>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</si>
  <si>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</si>
  <si>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</si>
  <si>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</si>
  <si>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</si>
  <si>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</si>
  <si>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</si>
  <si>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</si>
  <si>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</si>
  <si>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</si>
  <si>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</si>
  <si>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</si>
  <si>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</si>
  <si>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</si>
  <si>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</si>
  <si>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</si>
  <si>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</si>
  <si>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</si>
  <si>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</si>
  <si>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</si>
  <si>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</si>
  <si>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</si>
  <si>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</si>
  <si>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</si>
  <si>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</si>
  <si>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</si>
  <si>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</si>
  <si>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</si>
  <si>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</si>
  <si>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</si>
  <si>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</si>
  <si>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</si>
  <si>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</si>
  <si>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</si>
  <si>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</si>
  <si>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</si>
  <si>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</si>
  <si>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</si>
  <si>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</si>
  <si>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</si>
  <si>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</si>
  <si>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</si>
  <si>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</si>
  <si>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</si>
  <si>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</si>
  <si>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</si>
  <si>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</si>
  <si>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</si>
  <si>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</si>
  <si>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</si>
  <si>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</si>
  <si>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</si>
  <si>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</si>
  <si>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</si>
  <si>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</si>
  <si>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</si>
  <si>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</si>
  <si>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</si>
  <si>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</si>
  <si>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</si>
  <si>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</si>
  <si>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</si>
  <si>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</si>
  <si>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</si>
  <si>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</si>
  <si>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</si>
  <si>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</si>
  <si>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</si>
  <si>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</si>
  <si>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</si>
  <si>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</si>
  <si>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</si>
  <si>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</si>
  <si>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</si>
  <si>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</si>
  <si>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</si>
  <si>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</si>
  <si>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</si>
  <si>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</si>
  <si>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</si>
  <si>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</si>
  <si>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</si>
  <si>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</si>
  <si>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</si>
  <si>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</si>
  <si>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</si>
  <si>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</si>
  <si>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</si>
  <si>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</si>
  <si>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</si>
  <si>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</si>
  <si>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</si>
  <si>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</si>
  <si>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</si>
  <si>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</si>
  <si>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</si>
  <si>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</si>
  <si>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</si>
  <si>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</si>
  <si>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</si>
  <si>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</si>
  <si>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</si>
  <si>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</si>
  <si>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</si>
  <si>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</si>
  <si>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</si>
  <si>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</si>
  <si>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</si>
  <si>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</si>
  <si>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</si>
  <si>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</si>
  <si>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</si>
  <si>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</si>
  <si>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</si>
  <si>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</si>
  <si>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</si>
  <si>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</si>
  <si>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</si>
  <si>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</si>
  <si>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</si>
  <si>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</si>
  <si>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</si>
  <si>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</si>
  <si>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</si>
  <si>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</si>
  <si>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</si>
  <si>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</si>
  <si>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</si>
  <si>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</si>
  <si>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</si>
  <si>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</si>
  <si>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</si>
  <si>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</si>
  <si>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</si>
  <si>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</si>
  <si>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</si>
  <si>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</si>
  <si>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</si>
  <si>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</si>
  <si>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</si>
  <si>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</si>
  <si>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</si>
  <si>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</si>
  <si>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</si>
  <si>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</si>
  <si>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</si>
  <si>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</si>
  <si>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</si>
  <si>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</si>
  <si>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</si>
  <si>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</si>
  <si>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</si>
  <si>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</si>
  <si>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</si>
  <si>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</si>
  <si>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</si>
  <si>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</si>
  <si>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</si>
  <si>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</si>
  <si>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</si>
  <si>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</si>
  <si>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</si>
  <si>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</si>
  <si>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</si>
  <si>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</si>
  <si>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</si>
  <si>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</si>
  <si>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</si>
  <si>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</si>
  <si>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</si>
  <si>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</si>
  <si>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</si>
  <si>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</si>
  <si>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</si>
  <si>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</si>
  <si>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</si>
  <si>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</si>
  <si>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</si>
  <si>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</si>
  <si>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</si>
  <si>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</si>
  <si>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</si>
  <si>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</si>
  <si>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</si>
  <si>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</si>
  <si>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</si>
  <si>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</si>
  <si>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</si>
  <si>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</si>
  <si>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</si>
  <si>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</si>
  <si>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</si>
  <si>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</si>
  <si>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</si>
  <si>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</si>
  <si>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</si>
  <si>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</si>
  <si>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</si>
  <si>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</si>
  <si>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</si>
  <si>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</si>
  <si>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</si>
  <si>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</si>
  <si>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</si>
  <si>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</si>
  <si>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</si>
  <si>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</si>
  <si>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</si>
  <si>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</si>
  <si>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</si>
  <si>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</si>
  <si>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</si>
  <si>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</si>
  <si>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</si>
  <si>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</si>
  <si>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</si>
  <si>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</si>
  <si>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</si>
  <si>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</si>
  <si>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</si>
  <si>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</si>
  <si>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</si>
  <si>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</si>
  <si>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</si>
  <si>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</si>
  <si>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</si>
  <si>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</si>
  <si>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</si>
  <si>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</si>
  <si>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</si>
  <si>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</si>
  <si>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</si>
  <si>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</si>
  <si>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</si>
  <si>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</si>
  <si>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</si>
  <si>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</si>
  <si>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</si>
  <si>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</si>
  <si>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</si>
  <si>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</si>
  <si>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</si>
  <si>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</si>
  <si>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</si>
  <si>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</si>
  <si>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</si>
  <si>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</si>
  <si>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</si>
  <si>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</si>
  <si>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</si>
  <si>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</si>
  <si>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</si>
  <si>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</si>
  <si>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</si>
  <si>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</si>
  <si>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</si>
  <si>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</si>
  <si>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</si>
  <si>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</si>
  <si>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</si>
  <si>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</si>
  <si>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</si>
  <si>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</si>
  <si>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</si>
  <si>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</si>
  <si>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</si>
  <si>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</si>
  <si>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</si>
  <si>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</si>
  <si>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</si>
  <si>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</si>
  <si>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</si>
  <si>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</si>
  <si>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</si>
  <si>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</si>
  <si>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</si>
  <si>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</si>
  <si>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</si>
  <si>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</si>
  <si>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</si>
  <si>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</si>
  <si>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</si>
  <si>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</si>
  <si>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</si>
  <si>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</si>
  <si>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</si>
  <si>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</si>
  <si>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</si>
  <si>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</si>
  <si>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</si>
  <si>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</si>
  <si>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</si>
  <si>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</si>
  <si>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</si>
  <si>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</si>
  <si>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</si>
  <si>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</si>
  <si>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</si>
  <si>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</si>
  <si>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</si>
  <si>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</si>
  <si>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</si>
  <si>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</si>
  <si>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</si>
  <si>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</si>
  <si>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</si>
  <si>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</si>
  <si>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</si>
  <si>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</si>
  <si>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</si>
  <si>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</si>
  <si>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</si>
  <si>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</si>
  <si>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</si>
  <si>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</si>
  <si>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</si>
  <si>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</si>
  <si>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</si>
  <si>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</si>
  <si>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</si>
  <si>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</si>
  <si>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</si>
  <si>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</si>
  <si>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</si>
  <si>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</si>
  <si>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</si>
  <si>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</si>
  <si>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</si>
  <si>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</si>
  <si>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</si>
  <si>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</si>
  <si>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</si>
  <si>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</si>
  <si>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</si>
  <si>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</si>
  <si>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</si>
  <si>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</si>
  <si>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</si>
  <si>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</si>
  <si>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</si>
  <si>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</si>
  <si>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</si>
  <si>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</si>
  <si>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</si>
  <si>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</si>
  <si>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</si>
  <si>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</si>
  <si>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</si>
  <si>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</si>
  <si>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</si>
  <si>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</si>
  <si>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</si>
  <si>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</si>
  <si>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</si>
  <si>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</si>
  <si>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</si>
  <si>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</si>
  <si>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</si>
  <si>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</si>
  <si>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</si>
  <si>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</si>
  <si>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</si>
  <si>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</si>
  <si>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</si>
  <si>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</si>
  <si>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</si>
  <si>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</si>
  <si>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</si>
  <si>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</si>
  <si>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</si>
  <si>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</si>
  <si>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</si>
  <si>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</si>
  <si>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</si>
  <si>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</si>
  <si>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</si>
  <si>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</si>
  <si>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</si>
  <si>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</si>
  <si>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</si>
  <si>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</si>
  <si>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</si>
  <si>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</si>
  <si>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</si>
  <si>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</si>
  <si>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</si>
  <si>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</si>
  <si>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</si>
  <si>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</si>
  <si>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</si>
  <si>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</si>
  <si>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</si>
  <si>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</si>
  <si>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</si>
  <si>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</si>
  <si>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</si>
  <si>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</si>
  <si>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</si>
  <si>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</si>
  <si>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</si>
  <si>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</si>
  <si>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</si>
  <si>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</si>
  <si>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</si>
  <si>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</si>
  <si>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</si>
  <si>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</si>
  <si>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</si>
  <si>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</si>
  <si>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</si>
  <si>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</si>
  <si>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</si>
  <si>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</si>
  <si>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</si>
  <si>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</si>
  <si>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</si>
  <si>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</si>
  <si>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</si>
  <si>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</si>
  <si>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</si>
  <si>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</si>
  <si>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</si>
  <si>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</si>
  <si>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</si>
  <si>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</si>
  <si>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</si>
  <si>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</si>
  <si>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</si>
  <si>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</si>
  <si>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</si>
  <si>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</si>
  <si>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</si>
  <si>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</si>
  <si>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</si>
  <si>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</si>
  <si>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</si>
  <si>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</si>
  <si>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</si>
  <si>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</si>
  <si>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</si>
  <si>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</si>
  <si>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</si>
  <si>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</si>
  <si>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</si>
  <si>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</si>
  <si>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</si>
  <si>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</si>
  <si>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</si>
  <si>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</si>
  <si>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</si>
  <si>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</si>
  <si>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</si>
  <si>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</si>
  <si>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</si>
  <si>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</si>
  <si>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</si>
  <si>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</si>
  <si>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</si>
  <si>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</si>
  <si>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</si>
  <si>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</si>
  <si>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</si>
  <si>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</si>
  <si>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</si>
  <si>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</si>
  <si>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</si>
  <si>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</si>
  <si>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</si>
  <si>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</si>
  <si>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</si>
  <si>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</si>
  <si>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</si>
  <si>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</si>
  <si>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</si>
  <si>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</si>
  <si>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</si>
  <si>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</si>
  <si>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</si>
  <si>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</si>
  <si>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</si>
  <si>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</si>
  <si>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</si>
  <si>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</si>
  <si>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</si>
  <si>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</si>
  <si>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</si>
  <si>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</si>
  <si>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</si>
  <si>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</si>
  <si>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</si>
  <si>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</si>
  <si>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</si>
  <si>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</si>
  <si>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</si>
  <si>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</si>
  <si>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</si>
  <si>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</si>
  <si>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</si>
  <si>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</si>
  <si>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</si>
  <si>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</si>
  <si>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</si>
  <si>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</si>
  <si>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</si>
  <si>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</si>
  <si>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</si>
  <si>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</si>
  <si>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</si>
  <si>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</si>
  <si>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</si>
  <si>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</si>
  <si>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</si>
  <si>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</si>
  <si>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</si>
  <si>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</si>
  <si>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</si>
  <si>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</si>
  <si>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</si>
  <si>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</si>
  <si>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</si>
  <si>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</si>
  <si>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</si>
  <si>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</si>
  <si>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</si>
  <si>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</si>
  <si>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</si>
  <si>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</si>
  <si>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</si>
  <si>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</si>
  <si>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</si>
  <si>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</si>
  <si>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</si>
  <si>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</si>
  <si>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</si>
  <si>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</si>
  <si>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</si>
  <si>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</si>
  <si>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</si>
  <si>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</si>
  <si>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</si>
  <si>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</si>
  <si>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</si>
  <si>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</si>
  <si>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</si>
  <si>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</si>
  <si>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</si>
  <si>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</si>
  <si>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</si>
  <si>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</si>
  <si>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</si>
  <si>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</si>
  <si>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</si>
  <si>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</si>
  <si>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</si>
  <si>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</si>
  <si>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</si>
  <si>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</si>
  <si>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</si>
  <si>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</si>
  <si>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</si>
  <si>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</si>
  <si>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</si>
  <si>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</si>
  <si>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</si>
  <si>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</si>
  <si>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</si>
  <si>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</si>
  <si>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</si>
  <si>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</si>
  <si>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</si>
  <si>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</si>
  <si>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</si>
  <si>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</si>
  <si>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</si>
  <si>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</si>
  <si>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</si>
  <si>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</si>
  <si>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</si>
  <si>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</si>
  <si>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</si>
  <si>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</si>
  <si>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</si>
  <si>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</si>
  <si>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</si>
  <si>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</si>
  <si>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</si>
  <si>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</si>
  <si>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</si>
  <si>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</si>
  <si>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</si>
  <si>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</si>
  <si>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</si>
  <si>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</si>
  <si>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</si>
  <si>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</si>
  <si>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</si>
  <si>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</si>
  <si>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</si>
  <si>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</si>
  <si>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</si>
  <si>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</si>
  <si>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</si>
  <si>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</si>
  <si>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</si>
  <si>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</si>
  <si>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</si>
  <si>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</si>
  <si>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</si>
  <si>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</si>
  <si>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</si>
  <si>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</si>
  <si>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</si>
  <si>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</si>
  <si>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</si>
  <si>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</si>
  <si>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</si>
  <si>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</si>
  <si>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</si>
  <si>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</si>
  <si>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</si>
  <si>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</si>
  <si>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</si>
  <si>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</si>
  <si>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</si>
  <si>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</si>
  <si>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</si>
  <si>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</si>
  <si>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</si>
  <si>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</si>
  <si>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</si>
  <si>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</si>
  <si>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</si>
  <si>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</si>
  <si>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</si>
  <si>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</si>
  <si>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</si>
  <si>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</si>
  <si>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</si>
  <si>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</si>
  <si>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</si>
  <si>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</si>
  <si>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</si>
  <si>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</si>
  <si>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</si>
  <si>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</si>
  <si>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</si>
  <si>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</si>
  <si>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</si>
  <si>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</si>
  <si>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</si>
  <si>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</si>
  <si>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</si>
  <si>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</si>
  <si>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</si>
  <si>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</si>
  <si>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</si>
  <si>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</si>
  <si>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</si>
  <si>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</si>
  <si>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</si>
  <si>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</si>
  <si>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</si>
  <si>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</si>
  <si>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</si>
  <si>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</si>
  <si>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</si>
  <si>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</si>
  <si>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</si>
  <si>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</si>
  <si>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</si>
  <si>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</si>
  <si>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</si>
  <si>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</si>
  <si>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</si>
  <si>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</si>
  <si>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</si>
  <si>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</si>
  <si>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</si>
  <si>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</si>
  <si>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</si>
  <si>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</si>
  <si>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</si>
  <si>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</si>
  <si>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</si>
  <si>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</si>
  <si>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</si>
  <si>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</si>
  <si>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</si>
  <si>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</si>
  <si>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</si>
  <si>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</si>
  <si>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</si>
  <si>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</si>
  <si>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</si>
  <si>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</si>
  <si>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</si>
  <si>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</si>
  <si>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</si>
  <si>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</si>
  <si>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</si>
  <si>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</si>
  <si>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</si>
  <si>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</si>
  <si>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</si>
  <si>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</si>
  <si>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</si>
  <si>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</si>
  <si>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</si>
  <si>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</si>
  <si>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</si>
  <si>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</si>
  <si>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</si>
  <si>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</si>
  <si>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</si>
  <si>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</si>
  <si>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</si>
  <si>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</si>
  <si>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</si>
  <si>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</si>
  <si>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</si>
  <si>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</si>
  <si>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</si>
  <si>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</si>
  <si>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</si>
  <si>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</si>
  <si>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</si>
  <si>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</si>
  <si>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</si>
  <si>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</si>
  <si>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</si>
  <si>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</si>
  <si>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</si>
  <si>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</si>
  <si>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</si>
  <si>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</si>
  <si>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</si>
  <si>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</si>
  <si>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</si>
  <si>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</si>
  <si>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</si>
  <si>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</si>
  <si>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</si>
  <si>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</si>
  <si>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</si>
  <si>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</si>
  <si>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</si>
  <si>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</si>
  <si>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</si>
  <si>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</si>
  <si>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</si>
  <si>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</si>
  <si>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</si>
  <si>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</si>
  <si>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</si>
  <si>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</si>
  <si>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</si>
  <si>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</si>
  <si>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</si>
  <si>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</si>
  <si>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</si>
  <si>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</si>
  <si>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</si>
  <si>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</si>
  <si>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</si>
  <si>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</si>
  <si>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</si>
  <si>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</si>
  <si>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</si>
  <si>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</si>
  <si>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</si>
  <si>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</si>
  <si>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</si>
  <si>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</si>
  <si>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</si>
  <si>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</si>
  <si>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</si>
  <si>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</si>
  <si>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</si>
  <si>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</si>
  <si>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</si>
  <si>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</si>
  <si>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</si>
  <si>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</si>
  <si>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</si>
  <si>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</si>
  <si>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</si>
  <si>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</si>
  <si>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</si>
  <si>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</si>
  <si>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</si>
  <si>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</si>
  <si>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</si>
  <si>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</si>
  <si>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</si>
  <si>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</si>
  <si>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</si>
  <si>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</si>
  <si>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</si>
  <si>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</si>
  <si>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</si>
  <si>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</si>
  <si>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</si>
  <si>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</si>
  <si>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</si>
  <si>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</si>
  <si>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</si>
  <si>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</si>
  <si>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</si>
  <si>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</si>
  <si>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</si>
  <si>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</si>
  <si>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</si>
  <si>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</si>
  <si>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</si>
  <si>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</si>
  <si>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</si>
  <si>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</si>
  <si>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</si>
  <si>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</si>
  <si>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</si>
  <si>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</si>
  <si>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</si>
  <si>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</si>
  <si>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</si>
  <si>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</si>
  <si>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</si>
  <si>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</si>
  <si>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</si>
  <si>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</si>
  <si>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</si>
  <si>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</si>
  <si>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</si>
  <si>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</si>
  <si>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</si>
  <si>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</si>
  <si>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</si>
  <si>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</si>
  <si>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</si>
  <si>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</si>
  <si>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</si>
  <si>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</si>
  <si>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</si>
  <si>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</si>
  <si>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</si>
  <si>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</si>
  <si>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</si>
  <si>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</si>
  <si>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</si>
  <si>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</si>
  <si>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</si>
  <si>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</si>
  <si>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</si>
  <si>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</si>
  <si>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</si>
  <si>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</si>
  <si>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</si>
  <si>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</si>
  <si>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</si>
  <si>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</si>
  <si>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</si>
  <si>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</si>
  <si>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</si>
  <si>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</si>
  <si>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</si>
  <si>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</si>
  <si>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</si>
  <si>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</si>
  <si>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</si>
  <si>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</si>
  <si>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</si>
  <si>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</si>
  <si>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</si>
  <si>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</si>
  <si>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</si>
  <si>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</si>
  <si>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</si>
  <si>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</si>
  <si>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</si>
  <si>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</si>
  <si>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</si>
  <si>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</si>
  <si>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</si>
  <si>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</si>
  <si>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</si>
  <si>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</si>
  <si>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</si>
  <si>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</si>
  <si>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</si>
  <si>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</si>
  <si>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</si>
  <si>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</si>
  <si>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</si>
  <si>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</si>
  <si>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</si>
  <si>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</si>
  <si>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</si>
  <si>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</si>
  <si>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</si>
  <si>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</si>
  <si>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</si>
  <si>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</si>
  <si>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</si>
  <si>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</si>
  <si>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</si>
  <si>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</si>
  <si>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</si>
  <si>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</si>
  <si>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</si>
  <si>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</si>
  <si>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</si>
  <si>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</si>
  <si>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</si>
  <si>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</si>
  <si>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</si>
  <si>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</si>
  <si>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</si>
  <si>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</si>
  <si>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</si>
  <si>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</si>
  <si>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</si>
  <si>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</si>
  <si>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</si>
  <si>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</si>
  <si>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</si>
  <si>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</si>
  <si>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</si>
  <si>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</si>
  <si>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</si>
  <si>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</si>
  <si>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</si>
  <si>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</si>
  <si>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</si>
  <si>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</si>
  <si>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</si>
  <si>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</si>
  <si>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</si>
  <si>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</si>
  <si>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</si>
  <si>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</si>
  <si>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</si>
  <si>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</si>
  <si>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</si>
  <si>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</si>
  <si>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</si>
  <si>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</si>
  <si>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</si>
  <si>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</si>
  <si>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</si>
  <si>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</si>
  <si>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</si>
  <si>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</si>
  <si>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</si>
  <si>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</si>
  <si>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</si>
  <si>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</si>
  <si>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</si>
  <si>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</si>
  <si>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</si>
  <si>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</si>
  <si>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</si>
  <si>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</si>
  <si>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</si>
  <si>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</si>
  <si>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</si>
  <si>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</si>
  <si>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</si>
  <si>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</si>
  <si>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</si>
  <si>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</si>
  <si>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</si>
  <si>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</si>
  <si>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</si>
  <si>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</si>
  <si>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</si>
  <si>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</si>
  <si>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</si>
  <si>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</si>
  <si>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</si>
  <si>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</si>
  <si>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</si>
  <si>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</si>
  <si>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</si>
  <si>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</si>
  <si>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</si>
  <si>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</si>
  <si>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</si>
  <si>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</si>
  <si>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</si>
  <si>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</si>
  <si>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</si>
  <si>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</si>
  <si>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</si>
  <si>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</si>
  <si>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</si>
  <si>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</si>
  <si>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</si>
  <si>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</si>
  <si>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</si>
  <si>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</si>
  <si>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</si>
  <si>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</si>
  <si>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</si>
  <si>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</si>
  <si>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</si>
  <si>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</si>
  <si>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</si>
  <si>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</si>
  <si>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</si>
  <si>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</si>
  <si>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</si>
  <si>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</si>
  <si>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</si>
  <si>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</si>
  <si>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</si>
  <si>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</si>
  <si>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</si>
  <si>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</si>
  <si>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</si>
  <si>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</si>
  <si>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</si>
  <si>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</si>
  <si>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</si>
  <si>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</si>
  <si>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</si>
  <si>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</si>
  <si>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</si>
  <si>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</si>
  <si>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</si>
  <si>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</si>
  <si>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</si>
  <si>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</si>
  <si>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</si>
  <si>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</si>
  <si>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</si>
  <si>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</si>
  <si>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</si>
  <si>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</si>
  <si>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</si>
  <si>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</si>
  <si>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</si>
  <si>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</si>
  <si>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</si>
  <si>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</si>
  <si>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</si>
  <si>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</si>
  <si>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</si>
  <si>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</si>
  <si>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</si>
  <si>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</si>
  <si>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</si>
  <si>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</si>
  <si>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</si>
  <si>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</si>
  <si>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</si>
  <si>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</si>
  <si>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</si>
  <si>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</si>
  <si>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</si>
  <si>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</si>
  <si>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</si>
  <si>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</si>
  <si>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</si>
  <si>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</si>
  <si>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</si>
  <si>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</si>
  <si>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</si>
  <si>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</si>
  <si>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</si>
  <si>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</si>
  <si>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</si>
  <si>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</si>
  <si>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</si>
  <si>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</si>
  <si>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</si>
  <si>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</si>
  <si>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</si>
  <si>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</si>
  <si>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</si>
  <si>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</si>
  <si>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</si>
  <si>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</si>
  <si>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</si>
  <si>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</si>
  <si>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</si>
  <si>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</si>
  <si>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</si>
  <si>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</si>
  <si>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</si>
  <si>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</si>
  <si>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</si>
  <si>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</si>
  <si>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</si>
  <si>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</si>
  <si>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</si>
  <si>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</si>
  <si>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</si>
  <si>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</si>
  <si>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</si>
  <si>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</si>
  <si>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</si>
  <si>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</si>
  <si>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</si>
  <si>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</si>
  <si>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</si>
  <si>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</si>
  <si>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</si>
  <si>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</si>
  <si>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</si>
  <si>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</si>
  <si>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</si>
  <si>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</si>
  <si>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</si>
  <si>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</si>
  <si>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</si>
  <si>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</si>
  <si>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</si>
  <si>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</si>
  <si>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</si>
  <si>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</si>
  <si>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</si>
  <si>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</si>
  <si>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</si>
  <si>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</si>
  <si>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</si>
  <si>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</si>
  <si>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</si>
  <si>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</si>
  <si>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</si>
  <si>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</si>
  <si>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</si>
  <si>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</si>
  <si>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</si>
  <si>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</si>
  <si>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</si>
  <si>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</si>
  <si>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</si>
  <si>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</si>
  <si>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</si>
  <si>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</si>
  <si>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</si>
  <si>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</si>
  <si>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</si>
  <si>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</si>
  <si>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</si>
  <si>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</si>
  <si>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</si>
  <si>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</si>
  <si>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</si>
  <si>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</si>
  <si>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</si>
  <si>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</si>
  <si>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</si>
  <si>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</si>
  <si>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</si>
  <si>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</si>
  <si>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</si>
  <si>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</si>
  <si>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</si>
  <si>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</si>
  <si>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</si>
  <si>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</si>
  <si>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</si>
  <si>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</si>
  <si>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</si>
  <si>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</si>
  <si>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</si>
  <si>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</si>
  <si>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</si>
  <si>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</si>
  <si>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</si>
  <si>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</si>
  <si>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</si>
  <si>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</si>
  <si>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</si>
  <si>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</si>
  <si>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</si>
  <si>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</si>
  <si>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</si>
  <si>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</si>
  <si>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</si>
  <si>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</si>
  <si>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</si>
  <si>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</si>
  <si>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</si>
  <si>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</si>
  <si>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</si>
  <si>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</si>
  <si>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</si>
  <si>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</si>
  <si>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</si>
  <si>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</si>
  <si>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</si>
  <si>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</si>
  <si>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</si>
  <si>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</si>
  <si>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</si>
  <si>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</si>
  <si>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</si>
  <si>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</si>
  <si>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</si>
  <si>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</si>
  <si>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</si>
  <si>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</si>
  <si>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</si>
  <si>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</si>
  <si>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</si>
  <si>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</si>
  <si>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</si>
  <si>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</si>
  <si>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</si>
  <si>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</si>
  <si>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</si>
  <si>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</si>
  <si>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</si>
  <si>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</si>
  <si>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</si>
  <si>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</si>
  <si>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</si>
  <si>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</si>
  <si>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</si>
  <si>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</si>
  <si>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</si>
  <si>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</si>
  <si>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</si>
  <si>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</si>
  <si>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</si>
  <si>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</si>
  <si>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</si>
  <si>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</si>
  <si>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</si>
  <si>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</si>
  <si>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</si>
  <si>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</si>
  <si>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</si>
  <si>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</si>
  <si>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</si>
  <si>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</si>
  <si>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</si>
  <si>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</si>
  <si>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</si>
  <si>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</si>
  <si>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</si>
  <si>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</si>
  <si>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</si>
  <si>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</si>
  <si>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</si>
  <si>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</si>
  <si>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</si>
  <si>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</si>
  <si>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</si>
  <si>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</si>
  <si>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</si>
  <si>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</si>
  <si>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</si>
  <si>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</si>
  <si>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</si>
  <si>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</si>
  <si>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</si>
  <si>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</si>
  <si>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</si>
  <si>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</si>
  <si>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</si>
  <si>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</si>
  <si>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</si>
  <si>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</si>
  <si>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</si>
  <si>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</si>
  <si>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</si>
  <si>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</si>
  <si>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</si>
  <si>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</si>
  <si>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</si>
  <si>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</si>
  <si>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</si>
  <si>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</si>
  <si>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</si>
  <si>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</si>
  <si>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</si>
  <si>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</si>
  <si>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</si>
  <si>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</si>
  <si>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</si>
  <si>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</si>
  <si>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</si>
  <si>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</si>
  <si>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</si>
  <si>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</si>
  <si>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</si>
  <si>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</si>
  <si>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</si>
  <si>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</si>
  <si>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</si>
  <si>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</si>
  <si>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</si>
  <si>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</si>
  <si>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</si>
  <si>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</si>
  <si>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</si>
  <si>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</si>
  <si>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</si>
  <si>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</si>
  <si>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</si>
  <si>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</si>
  <si>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</si>
  <si>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</si>
  <si>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</si>
  <si>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</si>
  <si>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</si>
  <si>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</si>
  <si>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</si>
  <si>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</si>
  <si>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</si>
  <si>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</si>
  <si>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</si>
  <si>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</si>
  <si>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</si>
  <si>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</si>
  <si>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</si>
  <si>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</si>
  <si>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</si>
  <si>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</si>
  <si>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</si>
  <si>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</si>
  <si>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</si>
  <si>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</si>
  <si>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</si>
  <si>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</si>
  <si>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</si>
  <si>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</si>
  <si>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</si>
  <si>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</si>
  <si>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</si>
  <si>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</si>
  <si>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</si>
  <si>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</si>
  <si>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</si>
  <si>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</si>
  <si>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</si>
  <si>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</si>
  <si>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</si>
  <si>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</si>
  <si>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</si>
  <si>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</si>
  <si>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</si>
  <si>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</si>
  <si>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</si>
  <si>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</si>
  <si>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</si>
  <si>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</si>
  <si>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</si>
  <si>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</si>
  <si>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</si>
  <si>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</si>
  <si>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</si>
  <si>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</si>
  <si>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</si>
  <si>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</si>
  <si>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</si>
  <si>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</si>
  <si>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</si>
  <si>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</si>
  <si>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</si>
  <si>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</si>
  <si>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</si>
  <si>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</si>
  <si>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</si>
  <si>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</si>
  <si>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</si>
  <si>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</si>
  <si>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</si>
  <si>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</si>
  <si>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</si>
  <si>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</si>
  <si>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</si>
  <si>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</si>
  <si>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</si>
  <si>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</si>
  <si>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</si>
  <si>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</si>
  <si>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</si>
  <si>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</si>
  <si>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</si>
  <si>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</si>
  <si>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</si>
  <si>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</si>
  <si>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</si>
  <si>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</si>
  <si>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</si>
  <si>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</si>
  <si>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</si>
  <si>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</si>
  <si>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</si>
  <si>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</si>
  <si>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</si>
  <si>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</si>
  <si>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</si>
  <si>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</si>
  <si>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</si>
  <si>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</si>
  <si>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</si>
  <si>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</si>
  <si>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</si>
  <si>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</si>
  <si>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</si>
  <si>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</si>
  <si>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</si>
  <si>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</si>
  <si>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</si>
  <si>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</si>
  <si>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</si>
  <si>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</si>
  <si>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</si>
  <si>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</si>
  <si>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</si>
  <si>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</si>
  <si>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Бланка версия 1.01 от 2018г.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</si>
  <si>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</si>
  <si>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</si>
  <si>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</si>
  <si>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</si>
  <si>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</si>
  <si>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</si>
  <si>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</si>
  <si>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</si>
  <si>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</si>
  <si>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</si>
  <si>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</si>
  <si>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</si>
  <si>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</si>
  <si>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</si>
  <si>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</si>
  <si>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</si>
  <si>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</si>
  <si>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</si>
  <si>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</si>
  <si>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</si>
  <si>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</si>
  <si>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</si>
  <si>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</si>
  <si>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</si>
  <si>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</si>
  <si>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</si>
  <si>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</si>
  <si>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</si>
  <si>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</si>
  <si>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</si>
  <si>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</si>
  <si>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36 - 37 (без 36-08 и 36-10) и §§ 41 - 42</t>
  </si>
  <si>
    <t>§§ 25 - 27; 36-08, 36-10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</si>
  <si>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</si>
  <si>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</si>
  <si>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</si>
  <si>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</si>
  <si>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</si>
  <si>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</si>
  <si>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</si>
  <si>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Община Сунгурларе</t>
  </si>
  <si>
    <t>b750</t>
  </si>
  <si>
    <t>d628</t>
  </si>
  <si>
    <t>c922</t>
  </si>
  <si>
    <t>05.02.2018 г.</t>
  </si>
  <si>
    <t>Елена Ралчева</t>
  </si>
  <si>
    <t>инж. Васил Панделиев</t>
  </si>
  <si>
    <t>kmetsungurlare@abv.bg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</si>
</sst>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1" t="str">
        <f>+OTCHET!B9</f>
        <v>Община Сунгурларе</v>
      </c>
      <c r="C2" s="1692"/>
      <c r="D2" s="1693"/>
      <c r="E2" s="1021"/>
      <c r="F2" s="1022">
        <f>+OTCHET!H9</f>
        <v>57250</v>
      </c>
      <c r="G2" s="1023" t="str">
        <f>+OTCHET!F12</f>
        <v>5212</v>
      </c>
      <c r="H2" s="1024"/>
      <c r="I2" s="1694">
        <f>+OTCHET!H609</f>
        <v>0</v>
      </c>
      <c r="J2" s="1695"/>
      <c r="K2" s="1015"/>
      <c r="L2" s="1696" t="str">
        <f>OTCHET!H607</f>
        <v>kmetsungurlare@abv.bg</v>
      </c>
      <c r="M2" s="1697"/>
      <c r="N2" s="1698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699">
        <f>+OTCHET!I9</f>
        <v>0</v>
      </c>
      <c r="U2" s="170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1" t="s">
        <v>1008</v>
      </c>
      <c r="T4" s="1701"/>
      <c r="U4" s="170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43131</v>
      </c>
      <c r="M6" s="1021"/>
      <c r="N6" s="1046" t="s">
        <v>1010</v>
      </c>
      <c r="O6" s="1010"/>
      <c r="P6" s="1047">
        <f>OTCHET!F9</f>
        <v>43131</v>
      </c>
      <c r="Q6" s="1046" t="s">
        <v>1010</v>
      </c>
      <c r="R6" s="1048"/>
      <c r="S6" s="1702">
        <f>+Q4</f>
        <v>2018</v>
      </c>
      <c r="T6" s="1702"/>
      <c r="U6" s="170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3" t="s">
        <v>987</v>
      </c>
      <c r="T8" s="1704"/>
      <c r="U8" s="1705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43131</v>
      </c>
      <c r="H9" s="1021"/>
      <c r="I9" s="1071">
        <f>+L4</f>
        <v>2018</v>
      </c>
      <c r="J9" s="1072">
        <f>+L6</f>
        <v>43131</v>
      </c>
      <c r="K9" s="1073"/>
      <c r="L9" s="1074">
        <f>+L6</f>
        <v>43131</v>
      </c>
      <c r="M9" s="1073"/>
      <c r="N9" s="1075">
        <f>+L6</f>
        <v>43131</v>
      </c>
      <c r="O9" s="1076"/>
      <c r="P9" s="1077">
        <f>+L4</f>
        <v>2018</v>
      </c>
      <c r="Q9" s="1075">
        <f>+L6</f>
        <v>43131</v>
      </c>
      <c r="R9" s="1048"/>
      <c r="S9" s="1706" t="s">
        <v>988</v>
      </c>
      <c r="T9" s="1707"/>
      <c r="U9" s="1708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9" t="s">
        <v>1025</v>
      </c>
      <c r="T13" s="1710"/>
      <c r="U13" s="1711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2" t="s">
        <v>2069</v>
      </c>
      <c r="T14" s="1713"/>
      <c r="U14" s="1714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5" t="s">
        <v>2068</v>
      </c>
      <c r="T15" s="1716"/>
      <c r="U15" s="1717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2" t="s">
        <v>1028</v>
      </c>
      <c r="T16" s="1713"/>
      <c r="U16" s="171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2" t="s">
        <v>1030</v>
      </c>
      <c r="T17" s="1713"/>
      <c r="U17" s="171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2" t="s">
        <v>1032</v>
      </c>
      <c r="T18" s="1713"/>
      <c r="U18" s="171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2" t="s">
        <v>1034</v>
      </c>
      <c r="T19" s="1713"/>
      <c r="U19" s="171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2" t="s">
        <v>1036</v>
      </c>
      <c r="T20" s="1713"/>
      <c r="U20" s="1714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2" t="s">
        <v>1038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8" t="s">
        <v>2070</v>
      </c>
      <c r="T22" s="1719"/>
      <c r="U22" s="1720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1" t="s">
        <v>1041</v>
      </c>
      <c r="T23" s="1722"/>
      <c r="U23" s="172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9" t="s">
        <v>1044</v>
      </c>
      <c r="T25" s="1710"/>
      <c r="U25" s="1711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2" t="s">
        <v>1046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8" t="s">
        <v>1048</v>
      </c>
      <c r="T27" s="1719"/>
      <c r="U27" s="1720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1" t="s">
        <v>1050</v>
      </c>
      <c r="T28" s="1722"/>
      <c r="U28" s="172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1" t="s">
        <v>1057</v>
      </c>
      <c r="T35" s="1722"/>
      <c r="U35" s="172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4" t="s">
        <v>1059</v>
      </c>
      <c r="T36" s="1725"/>
      <c r="U36" s="1726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7" t="s">
        <v>1061</v>
      </c>
      <c r="T37" s="1728"/>
      <c r="U37" s="1729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0" t="s">
        <v>1063</v>
      </c>
      <c r="T38" s="1731"/>
      <c r="U38" s="1732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1" t="s">
        <v>1065</v>
      </c>
      <c r="T40" s="1722"/>
      <c r="U40" s="172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9" t="s">
        <v>1068</v>
      </c>
      <c r="T42" s="1710"/>
      <c r="U42" s="1711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2" t="s">
        <v>1070</v>
      </c>
      <c r="T43" s="1713"/>
      <c r="U43" s="1714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2" t="s">
        <v>1072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8" t="s">
        <v>1074</v>
      </c>
      <c r="T45" s="1719"/>
      <c r="U45" s="1720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1" t="s">
        <v>1076</v>
      </c>
      <c r="T46" s="1722"/>
      <c r="U46" s="172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3" t="s">
        <v>1078</v>
      </c>
      <c r="T48" s="1734"/>
      <c r="U48" s="173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100</v>
      </c>
      <c r="K51" s="1097"/>
      <c r="L51" s="1104">
        <f>+IF($P$2=33,$Q51,0)</f>
        <v>0</v>
      </c>
      <c r="M51" s="1097"/>
      <c r="N51" s="1134">
        <f>+ROUND(+G51+J51+L51,0)</f>
        <v>100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100</v>
      </c>
      <c r="R51" s="1048"/>
      <c r="S51" s="1709" t="s">
        <v>1082</v>
      </c>
      <c r="T51" s="1710"/>
      <c r="U51" s="1711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2" t="s">
        <v>1084</v>
      </c>
      <c r="T52" s="1713"/>
      <c r="U52" s="171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2" t="s">
        <v>1086</v>
      </c>
      <c r="T53" s="1713"/>
      <c r="U53" s="1714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2" t="s">
        <v>1088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8" t="s">
        <v>1090</v>
      </c>
      <c r="T55" s="1719"/>
      <c r="U55" s="1720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100</v>
      </c>
      <c r="K56" s="1097"/>
      <c r="L56" s="1210">
        <f>+ROUND(+SUM(L51:L55),0)</f>
        <v>0</v>
      </c>
      <c r="M56" s="1097"/>
      <c r="N56" s="1211">
        <f>+ROUND(+SUM(N51:N55),0)</f>
        <v>100</v>
      </c>
      <c r="O56" s="1099"/>
      <c r="P56" s="1209">
        <f>+ROUND(+SUM(P51:P55),0)</f>
        <v>0</v>
      </c>
      <c r="Q56" s="1210">
        <f>+ROUND(+SUM(Q51:Q55),0)</f>
        <v>100</v>
      </c>
      <c r="R56" s="1048"/>
      <c r="S56" s="1721" t="s">
        <v>1092</v>
      </c>
      <c r="T56" s="1722"/>
      <c r="U56" s="172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9" t="s">
        <v>1095</v>
      </c>
      <c r="T58" s="1710"/>
      <c r="U58" s="1711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2" t="s">
        <v>1097</v>
      </c>
      <c r="T59" s="1713"/>
      <c r="U59" s="1714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2" t="s">
        <v>1099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8" t="s">
        <v>1101</v>
      </c>
      <c r="T61" s="1719"/>
      <c r="U61" s="1720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1" t="s">
        <v>1105</v>
      </c>
      <c r="T63" s="1722"/>
      <c r="U63" s="172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9" t="s">
        <v>1108</v>
      </c>
      <c r="T65" s="1710"/>
      <c r="U65" s="1711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2" t="s">
        <v>1110</v>
      </c>
      <c r="T66" s="1713"/>
      <c r="U66" s="1714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1" t="s">
        <v>1112</v>
      </c>
      <c r="T67" s="1722"/>
      <c r="U67" s="172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9" t="s">
        <v>1115</v>
      </c>
      <c r="T69" s="1710"/>
      <c r="U69" s="1711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2" t="s">
        <v>1117</v>
      </c>
      <c r="T70" s="1713"/>
      <c r="U70" s="1714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1" t="s">
        <v>1119</v>
      </c>
      <c r="T71" s="1722"/>
      <c r="U71" s="172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9" t="s">
        <v>1122</v>
      </c>
      <c r="T73" s="1710"/>
      <c r="U73" s="1711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2" t="s">
        <v>1124</v>
      </c>
      <c r="T74" s="1713"/>
      <c r="U74" s="1714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1" t="s">
        <v>1126</v>
      </c>
      <c r="T75" s="1722"/>
      <c r="U75" s="172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100</v>
      </c>
      <c r="K77" s="1097"/>
      <c r="L77" s="1235">
        <f>+ROUND(L56+L63+L67+L71+L75,0)</f>
        <v>0</v>
      </c>
      <c r="M77" s="1097"/>
      <c r="N77" s="1236">
        <f>+ROUND(N56+N63+N67+N71+N75,0)</f>
        <v>100</v>
      </c>
      <c r="O77" s="1099"/>
      <c r="P77" s="1233">
        <f>+ROUND(P56+P63+P67+P71+P75,0)</f>
        <v>0</v>
      </c>
      <c r="Q77" s="1234">
        <f>+ROUND(Q56+Q63+Q67+Q71+Q75,0)</f>
        <v>100</v>
      </c>
      <c r="R77" s="1048"/>
      <c r="S77" s="1736" t="s">
        <v>1128</v>
      </c>
      <c r="T77" s="1737"/>
      <c r="U77" s="1738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9" t="s">
        <v>1131</v>
      </c>
      <c r="T79" s="1710"/>
      <c r="U79" s="1711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2" t="s">
        <v>1133</v>
      </c>
      <c r="T80" s="1713"/>
      <c r="U80" s="1714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9" t="s">
        <v>1135</v>
      </c>
      <c r="T81" s="1740"/>
      <c r="U81" s="1741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-100</v>
      </c>
      <c r="K83" s="1097"/>
      <c r="L83" s="1257">
        <f>+ROUND(L48,0)-ROUND(L77,0)+ROUND(L81,0)</f>
        <v>0</v>
      </c>
      <c r="M83" s="1097"/>
      <c r="N83" s="1258">
        <f>+ROUND(N48,0)-ROUND(N77,0)+ROUND(N81,0)</f>
        <v>-100</v>
      </c>
      <c r="O83" s="1259"/>
      <c r="P83" s="1256">
        <f>+ROUND(P48,0)-ROUND(P77,0)+ROUND(P81,0)</f>
        <v>0</v>
      </c>
      <c r="Q83" s="1257">
        <f>+ROUND(Q48,0)-ROUND(Q77,0)+ROUND(Q81,0)</f>
        <v>-100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100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100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100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9" t="s">
        <v>1141</v>
      </c>
      <c r="T87" s="1710"/>
      <c r="U87" s="1711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2" t="s">
        <v>1143</v>
      </c>
      <c r="T88" s="1713"/>
      <c r="U88" s="1714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1" t="s">
        <v>1145</v>
      </c>
      <c r="T89" s="1722"/>
      <c r="U89" s="172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9" t="s">
        <v>1148</v>
      </c>
      <c r="T91" s="1710"/>
      <c r="U91" s="1711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2" t="s">
        <v>1150</v>
      </c>
      <c r="T92" s="1713"/>
      <c r="U92" s="1714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2" t="s">
        <v>1152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8" t="s">
        <v>1154</v>
      </c>
      <c r="T94" s="1719"/>
      <c r="U94" s="1720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1" t="s">
        <v>1156</v>
      </c>
      <c r="T95" s="1722"/>
      <c r="U95" s="172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9" t="s">
        <v>1159</v>
      </c>
      <c r="T97" s="1710"/>
      <c r="U97" s="1711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2" t="s">
        <v>1161</v>
      </c>
      <c r="T98" s="1713"/>
      <c r="U98" s="1714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1" t="s">
        <v>1163</v>
      </c>
      <c r="T99" s="1722"/>
      <c r="U99" s="172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3" t="s">
        <v>1165</v>
      </c>
      <c r="T101" s="1734"/>
      <c r="U101" s="173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9" t="s">
        <v>1169</v>
      </c>
      <c r="T104" s="1710"/>
      <c r="U104" s="1711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2" t="s">
        <v>1171</v>
      </c>
      <c r="T105" s="1713"/>
      <c r="U105" s="171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1" t="s">
        <v>1173</v>
      </c>
      <c r="T106" s="1722"/>
      <c r="U106" s="172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5" t="s">
        <v>1176</v>
      </c>
      <c r="T108" s="1746"/>
      <c r="U108" s="174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8" t="s">
        <v>1178</v>
      </c>
      <c r="T109" s="1749"/>
      <c r="U109" s="1750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1" t="s">
        <v>1180</v>
      </c>
      <c r="T110" s="1722"/>
      <c r="U110" s="172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9" t="s">
        <v>1183</v>
      </c>
      <c r="T112" s="1710"/>
      <c r="U112" s="1711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2" t="s">
        <v>1185</v>
      </c>
      <c r="T113" s="1713"/>
      <c r="U113" s="171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1" t="s">
        <v>1187</v>
      </c>
      <c r="T114" s="1722"/>
      <c r="U114" s="172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9" t="s">
        <v>1190</v>
      </c>
      <c r="T116" s="1710"/>
      <c r="U116" s="1711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2" t="s">
        <v>1192</v>
      </c>
      <c r="T117" s="1713"/>
      <c r="U117" s="1714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1" t="s">
        <v>1194</v>
      </c>
      <c r="T118" s="1722"/>
      <c r="U118" s="172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6" t="s">
        <v>1196</v>
      </c>
      <c r="T120" s="1737"/>
      <c r="U120" s="1738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9" t="s">
        <v>1199</v>
      </c>
      <c r="T122" s="1710"/>
      <c r="U122" s="1711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100</v>
      </c>
      <c r="K123" s="1097"/>
      <c r="L123" s="1122">
        <f>+IF($P$2=33,$Q123,0)</f>
        <v>0</v>
      </c>
      <c r="M123" s="1097"/>
      <c r="N123" s="1123">
        <f>+ROUND(+G123+J123+L123,0)</f>
        <v>100</v>
      </c>
      <c r="O123" s="1099"/>
      <c r="P123" s="1121">
        <f>+ROUND(OTCHET!E526,0)</f>
        <v>0</v>
      </c>
      <c r="Q123" s="1122">
        <f>+ROUND(OTCHET!L526,0)</f>
        <v>100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2" t="s">
        <v>1203</v>
      </c>
      <c r="T124" s="1713"/>
      <c r="U124" s="1714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60" t="s">
        <v>1205</v>
      </c>
      <c r="T126" s="1761"/>
      <c r="U126" s="176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100</v>
      </c>
      <c r="K127" s="1097"/>
      <c r="L127" s="1244">
        <f>+ROUND(+SUM(L122:L126),0)</f>
        <v>0</v>
      </c>
      <c r="M127" s="1097"/>
      <c r="N127" s="1245">
        <f>+ROUND(+SUM(N122:N126),0)</f>
        <v>100</v>
      </c>
      <c r="O127" s="1099"/>
      <c r="P127" s="1243">
        <f>+ROUND(+SUM(P122:P126),0)</f>
        <v>0</v>
      </c>
      <c r="Q127" s="1244">
        <f>+ROUND(+SUM(Q122:Q126),0)</f>
        <v>100</v>
      </c>
      <c r="R127" s="1048"/>
      <c r="S127" s="1739" t="s">
        <v>1207</v>
      </c>
      <c r="T127" s="1740"/>
      <c r="U127" s="1741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9" t="s">
        <v>1210</v>
      </c>
      <c r="T129" s="1710"/>
      <c r="U129" s="1711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2" t="s">
        <v>1212</v>
      </c>
      <c r="T130" s="1713"/>
      <c r="U130" s="1714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1" t="s">
        <v>1214</v>
      </c>
      <c r="T131" s="1752"/>
      <c r="U131" s="1753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4" t="s">
        <v>1216</v>
      </c>
      <c r="T132" s="1755"/>
      <c r="U132" s="1756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05.02.2018 г.</v>
      </c>
      <c r="D134" s="1249" t="s">
        <v>1218</v>
      </c>
      <c r="E134" s="1021"/>
      <c r="F134" s="1758"/>
      <c r="G134" s="1758"/>
      <c r="H134" s="1021"/>
      <c r="I134" s="1306" t="s">
        <v>1219</v>
      </c>
      <c r="J134" s="1307"/>
      <c r="K134" s="1021"/>
      <c r="L134" s="1758"/>
      <c r="M134" s="1758"/>
      <c r="N134" s="1758"/>
      <c r="O134" s="1301"/>
      <c r="P134" s="1759"/>
      <c r="Q134" s="1759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9" operator="notEqual" stopIfTrue="1">
      <formula>0</formula>
    </cfRule>
  </conditionalFormatting>
  <conditionalFormatting sqref="B133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7:G138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5" operator="equal" stopIfTrue="1">
      <formula>"НЕРАВНЕНИЕ!"</formula>
    </cfRule>
  </conditionalFormatting>
  <conditionalFormatting sqref="L137:M138">
    <cfRule type="cellIs" priority="40" dxfId="145" operator="equal" stopIfTrue="1">
      <formula>"НЕРАВНЕНИЕ!"</formula>
    </cfRule>
  </conditionalFormatting>
  <conditionalFormatting sqref="F140:G141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5" operator="equal" stopIfTrue="1">
      <formula>"НЕРАВНЕНИЕ !"</formula>
    </cfRule>
  </conditionalFormatting>
  <conditionalFormatting sqref="L140:M141">
    <cfRule type="cellIs" priority="36" dxfId="145" operator="equal" stopIfTrue="1">
      <formula>"НЕРАВНЕНИЕ !"</formula>
    </cfRule>
  </conditionalFormatting>
  <conditionalFormatting sqref="I140:J141 L140:L141 N140:N141 F140:G141">
    <cfRule type="cellIs" priority="35" dxfId="145" operator="notEqual">
      <formula>0</formula>
    </cfRule>
  </conditionalFormatting>
  <conditionalFormatting sqref="I133:J133">
    <cfRule type="cellIs" priority="33" dxfId="139" operator="notEqual" stopIfTrue="1">
      <formula>0</formula>
    </cfRule>
  </conditionalFormatting>
  <conditionalFormatting sqref="L82">
    <cfRule type="cellIs" priority="28" dxfId="139" operator="notEqual" stopIfTrue="1">
      <formula>0</formula>
    </cfRule>
  </conditionalFormatting>
  <conditionalFormatting sqref="N82">
    <cfRule type="cellIs" priority="27" dxfId="139" operator="notEqual" stopIfTrue="1">
      <formula>0</formula>
    </cfRule>
  </conditionalFormatting>
  <conditionalFormatting sqref="L133">
    <cfRule type="cellIs" priority="32" dxfId="139" operator="notEqual" stopIfTrue="1">
      <formula>0</formula>
    </cfRule>
  </conditionalFormatting>
  <conditionalFormatting sqref="N133">
    <cfRule type="cellIs" priority="31" dxfId="139" operator="notEqual" stopIfTrue="1">
      <formula>0</formula>
    </cfRule>
  </conditionalFormatting>
  <conditionalFormatting sqref="F82:H82">
    <cfRule type="cellIs" priority="30" dxfId="139" operator="notEqual" stopIfTrue="1">
      <formula>0</formula>
    </cfRule>
  </conditionalFormatting>
  <conditionalFormatting sqref="I82:J82">
    <cfRule type="cellIs" priority="29" dxfId="139" operator="notEqual" stopIfTrue="1">
      <formula>0</formula>
    </cfRule>
  </conditionalFormatting>
  <conditionalFormatting sqref="B82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3:Q133">
    <cfRule type="cellIs" priority="24" dxfId="139" operator="notEqual" stopIfTrue="1">
      <formula>0</formula>
    </cfRule>
  </conditionalFormatting>
  <conditionalFormatting sqref="P137:Q138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2:Q82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I39" sqref="I39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Сунгурларе</v>
      </c>
      <c r="C11" s="707"/>
      <c r="D11" s="707"/>
      <c r="E11" s="708" t="s">
        <v>982</v>
      </c>
      <c r="F11" s="709">
        <f>OTCHET!F9</f>
        <v>43131</v>
      </c>
      <c r="G11" s="710" t="s">
        <v>983</v>
      </c>
      <c r="H11" s="711">
        <f>OTCHET!H9</f>
        <v>57250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Сунгурларе</v>
      </c>
      <c r="C13" s="714"/>
      <c r="D13" s="714"/>
      <c r="E13" s="717" t="str">
        <f>+OTCHET!E12</f>
        <v>код по ЕБК:</v>
      </c>
      <c r="F13" s="233" t="str">
        <f>+OTCHET!F12</f>
        <v>5212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2045</v>
      </c>
      <c r="F17" s="1767" t="s">
        <v>2046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OTCHET!E91+OTCHET!E94+OTCHET!E95+OTCHET!E116+OTCHET!E117</f>
        <v>0</v>
      </c>
      <c r="F30" s="812">
        <f t="shared" si="0"/>
        <v>0</v>
      </c>
      <c r="G30" s="813">
        <f>OTCHET!I91+OTCHET!I94+OTCHET!I95+OTCHET!I116+OTCHET!I117</f>
        <v>0</v>
      </c>
      <c r="H30" s="814">
        <f>OTCHET!J91+OTCHET!J94+OTCHET!J95+OTCHET!J116+OTCHET!J117</f>
        <v>0</v>
      </c>
      <c r="I30" s="814">
        <f>OTCHET!K91+OTCHET!K94+OTCHET!K95+OTCHET!K116+OTCHET!K117</f>
        <v>0</v>
      </c>
      <c r="J30" s="775"/>
      <c r="K30" s="815" t="s">
        <v>2065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OTCHET!E113+OTCHET!E122+OTCHET!E138+OTCHET!E139-OTCHET!E116-OTCHET!E117</f>
        <v>0</v>
      </c>
      <c r="F32" s="817">
        <f t="shared" si="0"/>
        <v>0</v>
      </c>
      <c r="G32" s="818">
        <f>OTCHET!I113+OTCHET!I122+OTCHET!I138+OTCHET!I139-OTCHET!I116-OTCHET!I117</f>
        <v>0</v>
      </c>
      <c r="H32" s="819">
        <f>OTCHET!J113+OTCHET!J122+OTCHET!J138+OTCHET!J139-OTCHET!J116-OTCHET!J117</f>
        <v>0</v>
      </c>
      <c r="I32" s="819">
        <f>OTCHET!K113+OTCHET!K122+OTCHET!K138+OTCHET!K139-OTCHET!K116-OTCHET!K117</f>
        <v>0</v>
      </c>
      <c r="J32" s="775"/>
      <c r="K32" s="820" t="s">
        <v>2064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100</v>
      </c>
      <c r="G38" s="850">
        <f>G39+G43+G44+G46+SUM(G48:G52)+G55</f>
        <v>0</v>
      </c>
      <c r="H38" s="851">
        <f>H39+H43+H44+H46+SUM(H48:H52)+H55</f>
        <v>100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2049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2050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2051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2052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2053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2054</v>
      </c>
      <c r="C43" s="859" t="s">
        <v>737</v>
      </c>
      <c r="D43" s="858"/>
      <c r="E43" s="817">
        <f>+OTCHET!E206+OTCHET!E224+OTCHET!E273</f>
        <v>0</v>
      </c>
      <c r="F43" s="817">
        <f t="shared" si="1"/>
        <v>100</v>
      </c>
      <c r="G43" s="818">
        <f>+OTCHET!I206+OTCHET!I224+OTCHET!I273</f>
        <v>0</v>
      </c>
      <c r="H43" s="819">
        <f>+OTCHET!J206+OTCHET!J224+OTCHET!J273</f>
        <v>100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2055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2056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2057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2058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2059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2060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2063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2061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2062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-100</v>
      </c>
      <c r="G64" s="930">
        <f>+G22-G38+G56-G63</f>
        <v>0</v>
      </c>
      <c r="H64" s="931">
        <f>+H22-H38+H56-H63</f>
        <v>-100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100</v>
      </c>
      <c r="G66" s="940">
        <f>SUM(+G68+G76+G77+G84+G85+G86+G89+G90+G91+G92+G93+G94+G95)</f>
        <v>0</v>
      </c>
      <c r="H66" s="941">
        <f>SUM(+H68+H76+H77+H84+H85+H86+H89+H90+H91+H92+H93+H94+H95)</f>
        <v>100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100</v>
      </c>
      <c r="G86" s="908">
        <f>+G87+G88</f>
        <v>0</v>
      </c>
      <c r="H86" s="909">
        <f>+H87+H88</f>
        <v>100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100</v>
      </c>
      <c r="G88" s="966">
        <f>+OTCHET!I523+OTCHET!I526+OTCHET!I546</f>
        <v>0</v>
      </c>
      <c r="H88" s="967">
        <f>+OTCHET!J523+OTCHET!J526+OTCHET!J546</f>
        <v>100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kmetsungurlare@abv.bg</v>
      </c>
      <c r="C107" s="988"/>
      <c r="D107" s="988"/>
      <c r="E107" s="671"/>
      <c r="F107" s="705"/>
      <c r="G107" s="1377">
        <f>+OTCHET!E607</f>
        <v>57250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Елена Ралчева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Елена Ралчева</v>
      </c>
      <c r="F114" s="1770"/>
      <c r="G114" s="1004"/>
      <c r="H114" s="691"/>
      <c r="I114" s="1376" t="str">
        <f>+OTCHET!G605</f>
        <v>инж. Васил Панделиев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9" operator="notEqual" stopIfTrue="1">
      <formula>0</formula>
    </cfRule>
  </conditionalFormatting>
  <conditionalFormatting sqref="E105:I105">
    <cfRule type="cellIs" priority="19" dxfId="139" operator="notEqual" stopIfTrue="1">
      <formula>0</formula>
    </cfRule>
  </conditionalFormatting>
  <conditionalFormatting sqref="G107:H107 B107">
    <cfRule type="cellIs" priority="18" dxfId="155" operator="equal" stopIfTrue="1">
      <formula>0</formula>
    </cfRule>
  </conditionalFormatting>
  <conditionalFormatting sqref="I114 E110">
    <cfRule type="cellIs" priority="17" dxfId="143" operator="equal" stopIfTrue="1">
      <formula>0</formula>
    </cfRule>
  </conditionalFormatting>
  <conditionalFormatting sqref="E114:F114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5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5" zoomScaleNormal="75" zoomScalePageLayoutView="0" workbookViewId="0" topLeftCell="B2">
      <selection activeCell="G616" sqref="G61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8" t="str">
        <f>VLOOKUP(E15,SMETKA,2,FALSE)</f>
        <v>ОТЧЕТНИ ДАННИ ПО ЕБК ЗА СМЕТКИТЕ ЗА СРЕДСТВАТА ОТ ЕВРОПЕЙСКИЯ СЪЮЗ - ДЕС</v>
      </c>
      <c r="C7" s="1789"/>
      <c r="D7" s="178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0" t="s">
        <v>2073</v>
      </c>
      <c r="C9" s="1791"/>
      <c r="D9" s="1792"/>
      <c r="E9" s="115">
        <v>43101</v>
      </c>
      <c r="F9" s="116">
        <v>43131</v>
      </c>
      <c r="G9" s="113"/>
      <c r="H9" s="1417">
        <v>57250</v>
      </c>
      <c r="I9" s="1858"/>
      <c r="J9" s="185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януари</v>
      </c>
      <c r="G10" s="113"/>
      <c r="H10" s="114"/>
      <c r="I10" s="1860" t="s">
        <v>981</v>
      </c>
      <c r="J10" s="186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1"/>
      <c r="J11" s="1861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Сунгурларе</v>
      </c>
      <c r="C12" s="1794"/>
      <c r="D12" s="1795"/>
      <c r="E12" s="118" t="s">
        <v>975</v>
      </c>
      <c r="F12" s="1588" t="s">
        <v>1397</v>
      </c>
      <c r="G12" s="113"/>
      <c r="H12" s="114"/>
      <c r="I12" s="1861"/>
      <c r="J12" s="186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2032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1" t="s">
        <v>2035</v>
      </c>
      <c r="F19" s="1772"/>
      <c r="G19" s="1772"/>
      <c r="H19" s="1773"/>
      <c r="I19" s="1777" t="s">
        <v>2036</v>
      </c>
      <c r="J19" s="1778"/>
      <c r="K19" s="1778"/>
      <c r="L19" s="1779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6" t="s">
        <v>472</v>
      </c>
      <c r="D22" s="178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6" t="s">
        <v>474</v>
      </c>
      <c r="D28" s="1787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6" t="s">
        <v>127</v>
      </c>
      <c r="D33" s="1787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6" t="s">
        <v>121</v>
      </c>
      <c r="D39" s="1787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2033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2034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5" t="str">
        <f>$B$7</f>
        <v>ОТЧЕТНИ ДАННИ ПО ЕБК ЗА СМЕТКИТЕ ЗА СРЕДСТВАТА ОТ ЕВРОПЕЙСКИЯ СЪЮЗ - ДЕС</v>
      </c>
      <c r="C175" s="1806"/>
      <c r="D175" s="1806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2" t="str">
        <f>$B$9</f>
        <v>Община Сунгурларе</v>
      </c>
      <c r="C177" s="1803"/>
      <c r="D177" s="1804"/>
      <c r="E177" s="115">
        <f>$E$9</f>
        <v>43101</v>
      </c>
      <c r="F177" s="227">
        <f>$F$9</f>
        <v>43131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3" t="str">
        <f>$B$12</f>
        <v>Сунгурларе</v>
      </c>
      <c r="C180" s="1794"/>
      <c r="D180" s="1795"/>
      <c r="E180" s="232" t="s">
        <v>900</v>
      </c>
      <c r="F180" s="233" t="str">
        <f>$F$12</f>
        <v>5212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1" t="s">
        <v>2037</v>
      </c>
      <c r="F184" s="1772"/>
      <c r="G184" s="1772"/>
      <c r="H184" s="1773"/>
      <c r="I184" s="1780" t="s">
        <v>2038</v>
      </c>
      <c r="J184" s="1781"/>
      <c r="K184" s="1781"/>
      <c r="L184" s="1782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0" t="s">
        <v>753</v>
      </c>
      <c r="D188" s="1801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6" t="s">
        <v>756</v>
      </c>
      <c r="D191" s="1797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8" t="s">
        <v>195</v>
      </c>
      <c r="D197" s="1799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9" t="s">
        <v>200</v>
      </c>
      <c r="D205" s="1810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6" t="s">
        <v>201</v>
      </c>
      <c r="D206" s="1797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100</v>
      </c>
      <c r="K206" s="277">
        <f t="shared" si="49"/>
        <v>0</v>
      </c>
      <c r="L206" s="311">
        <f t="shared" si="49"/>
        <v>100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100</v>
      </c>
      <c r="K213" s="324">
        <f t="shared" si="50"/>
        <v>0</v>
      </c>
      <c r="L213" s="321">
        <f t="shared" si="50"/>
        <v>100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7" t="s">
        <v>275</v>
      </c>
      <c r="D224" s="1808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7" t="s">
        <v>731</v>
      </c>
      <c r="D228" s="1808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7" t="s">
        <v>220</v>
      </c>
      <c r="D234" s="1808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7" t="s">
        <v>222</v>
      </c>
      <c r="D237" s="1808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3" t="s">
        <v>223</v>
      </c>
      <c r="D238" s="181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3" t="s">
        <v>224</v>
      </c>
      <c r="D239" s="181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3" t="s">
        <v>1673</v>
      </c>
      <c r="D240" s="1814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7" t="s">
        <v>225</v>
      </c>
      <c r="D241" s="1808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7" t="s">
        <v>237</v>
      </c>
      <c r="D257" s="1808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7" t="s">
        <v>238</v>
      </c>
      <c r="D258" s="1808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7" t="s">
        <v>239</v>
      </c>
      <c r="D259" s="1808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7" t="s">
        <v>240</v>
      </c>
      <c r="D260" s="1808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7" t="s">
        <v>1678</v>
      </c>
      <c r="D267" s="1808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7" t="s">
        <v>1675</v>
      </c>
      <c r="D271" s="1808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7" t="s">
        <v>1676</v>
      </c>
      <c r="D272" s="1808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3" t="s">
        <v>250</v>
      </c>
      <c r="D273" s="1814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7" t="s">
        <v>276</v>
      </c>
      <c r="D274" s="1808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1" t="s">
        <v>251</v>
      </c>
      <c r="D277" s="1812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1" t="s">
        <v>252</v>
      </c>
      <c r="D278" s="1812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1" t="s">
        <v>632</v>
      </c>
      <c r="D286" s="1812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1" t="s">
        <v>694</v>
      </c>
      <c r="D289" s="1812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7" t="s">
        <v>695</v>
      </c>
      <c r="D290" s="1808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5" t="s">
        <v>925</v>
      </c>
      <c r="D295" s="1816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7" t="s">
        <v>703</v>
      </c>
      <c r="D299" s="1818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100</v>
      </c>
      <c r="K303" s="399">
        <f t="shared" si="79"/>
        <v>0</v>
      </c>
      <c r="L303" s="396">
        <f t="shared" si="79"/>
        <v>100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9"/>
      <c r="C308" s="1820"/>
      <c r="D308" s="1820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1"/>
      <c r="C310" s="1820"/>
      <c r="D310" s="1820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1"/>
      <c r="C313" s="1820"/>
      <c r="D313" s="1820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2"/>
      <c r="C346" s="1822"/>
      <c r="D346" s="1822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7" t="str">
        <f>$B$7</f>
        <v>ОТЧЕТНИ ДАННИ ПО ЕБК ЗА СМЕТКИТЕ ЗА СРЕДСТВАТА ОТ ЕВРОПЕЙСКИЯ СЪЮЗ - ДЕС</v>
      </c>
      <c r="C350" s="1827"/>
      <c r="D350" s="1827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2" t="str">
        <f>$B$9</f>
        <v>Община Сунгурларе</v>
      </c>
      <c r="C352" s="1803"/>
      <c r="D352" s="1804"/>
      <c r="E352" s="115">
        <f>$E$9</f>
        <v>43101</v>
      </c>
      <c r="F352" s="408">
        <f>$F$9</f>
        <v>43131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3" t="str">
        <f>$B$12</f>
        <v>Сунгурларе</v>
      </c>
      <c r="C355" s="1794"/>
      <c r="D355" s="1795"/>
      <c r="E355" s="411" t="s">
        <v>900</v>
      </c>
      <c r="F355" s="233" t="str">
        <f>$F$12</f>
        <v>5212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3" t="s">
        <v>2039</v>
      </c>
      <c r="F359" s="1784"/>
      <c r="G359" s="1784"/>
      <c r="H359" s="1785"/>
      <c r="I359" s="419" t="s">
        <v>2040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5" t="s">
        <v>279</v>
      </c>
      <c r="D363" s="1826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3" t="s">
        <v>290</v>
      </c>
      <c r="D377" s="1824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3" t="s">
        <v>312</v>
      </c>
      <c r="D385" s="1824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3" t="s">
        <v>256</v>
      </c>
      <c r="D390" s="1824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3" t="s">
        <v>257</v>
      </c>
      <c r="D393" s="1824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3" t="s">
        <v>259</v>
      </c>
      <c r="D398" s="1824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3" t="s">
        <v>260</v>
      </c>
      <c r="D401" s="1824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3" t="s">
        <v>934</v>
      </c>
      <c r="D404" s="1824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3" t="s">
        <v>689</v>
      </c>
      <c r="D407" s="1824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3" t="s">
        <v>690</v>
      </c>
      <c r="D408" s="1824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3" t="s">
        <v>708</v>
      </c>
      <c r="D411" s="1824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3" t="s">
        <v>263</v>
      </c>
      <c r="D414" s="1824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3" t="s">
        <v>776</v>
      </c>
      <c r="D424" s="1824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3" t="s">
        <v>713</v>
      </c>
      <c r="D425" s="1824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3" t="s">
        <v>264</v>
      </c>
      <c r="D426" s="1824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3" t="s">
        <v>692</v>
      </c>
      <c r="D427" s="1824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3" t="s">
        <v>938</v>
      </c>
      <c r="D428" s="1824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0" t="str">
        <f>$B$7</f>
        <v>ОТЧЕТНИ ДАННИ ПО ЕБК ЗА СМЕТКИТЕ ЗА СРЕДСТВАТА ОТ ЕВРОПЕЙСКИЯ СЪЮЗ - ДЕС</v>
      </c>
      <c r="C435" s="1831"/>
      <c r="D435" s="1831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2" t="str">
        <f>$B$9</f>
        <v>Община Сунгурларе</v>
      </c>
      <c r="C437" s="1803"/>
      <c r="D437" s="1804"/>
      <c r="E437" s="115">
        <f>$E$9</f>
        <v>43101</v>
      </c>
      <c r="F437" s="408">
        <f>$F$9</f>
        <v>43131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3" t="str">
        <f>$B$12</f>
        <v>Сунгурларе</v>
      </c>
      <c r="C440" s="1794"/>
      <c r="D440" s="1795"/>
      <c r="E440" s="411" t="s">
        <v>900</v>
      </c>
      <c r="F440" s="233" t="str">
        <f>$F$12</f>
        <v>5212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1" t="s">
        <v>2041</v>
      </c>
      <c r="F444" s="1772"/>
      <c r="G444" s="1772"/>
      <c r="H444" s="1773"/>
      <c r="I444" s="524" t="s">
        <v>2042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-100</v>
      </c>
      <c r="K447" s="550">
        <f t="shared" si="103"/>
        <v>0</v>
      </c>
      <c r="L447" s="551">
        <f t="shared" si="103"/>
        <v>-100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100</v>
      </c>
      <c r="K448" s="557">
        <f t="shared" si="104"/>
        <v>0</v>
      </c>
      <c r="L448" s="558">
        <f>+L599</f>
        <v>100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2" t="str">
        <f>$B$7</f>
        <v>ОТЧЕТНИ ДАННИ ПО ЕБК ЗА СМЕТКИТЕ ЗА СРЕДСТВАТА ОТ ЕВРОПЕЙСКИЯ СЪЮЗ - ДЕС</v>
      </c>
      <c r="C451" s="1833"/>
      <c r="D451" s="1833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2" t="str">
        <f>$B$9</f>
        <v>Община Сунгурларе</v>
      </c>
      <c r="C453" s="1803"/>
      <c r="D453" s="1804"/>
      <c r="E453" s="115">
        <f>$E$9</f>
        <v>43101</v>
      </c>
      <c r="F453" s="408">
        <f>$F$9</f>
        <v>43131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3" t="str">
        <f>$B$12</f>
        <v>Сунгурларе</v>
      </c>
      <c r="C456" s="1794"/>
      <c r="D456" s="1795"/>
      <c r="E456" s="411" t="s">
        <v>900</v>
      </c>
      <c r="F456" s="233" t="str">
        <f>$F$12</f>
        <v>5212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4" t="s">
        <v>2043</v>
      </c>
      <c r="F460" s="1775"/>
      <c r="G460" s="1775"/>
      <c r="H460" s="1776"/>
      <c r="I460" s="566" t="s">
        <v>2044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8" t="s">
        <v>777</v>
      </c>
      <c r="D463" s="1829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7" t="s">
        <v>780</v>
      </c>
      <c r="D467" s="1847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7" t="s">
        <v>2013</v>
      </c>
      <c r="D470" s="1847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8" t="s">
        <v>783</v>
      </c>
      <c r="D473" s="1829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8" t="s">
        <v>790</v>
      </c>
      <c r="D480" s="1849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6" t="s">
        <v>942</v>
      </c>
      <c r="D483" s="1836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9" t="s">
        <v>947</v>
      </c>
      <c r="D499" s="1840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9" t="s">
        <v>24</v>
      </c>
      <c r="D504" s="1840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1" t="s">
        <v>948</v>
      </c>
      <c r="D505" s="1841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6" t="s">
        <v>33</v>
      </c>
      <c r="D514" s="1836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6" t="s">
        <v>37</v>
      </c>
      <c r="D518" s="1836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6" t="s">
        <v>949</v>
      </c>
      <c r="D523" s="1843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9" t="s">
        <v>950</v>
      </c>
      <c r="D526" s="1835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100</v>
      </c>
      <c r="K526" s="583">
        <f t="shared" si="125"/>
        <v>0</v>
      </c>
      <c r="L526" s="580">
        <f t="shared" si="125"/>
        <v>100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>
        <v>100</v>
      </c>
      <c r="K529" s="587">
        <v>0</v>
      </c>
      <c r="L529" s="1389">
        <f t="shared" si="121"/>
        <v>100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7" t="s">
        <v>316</v>
      </c>
      <c r="D533" s="1838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6" t="s">
        <v>952</v>
      </c>
      <c r="D537" s="1836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2" t="s">
        <v>953</v>
      </c>
      <c r="D538" s="1842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4" t="s">
        <v>954</v>
      </c>
      <c r="D543" s="1835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6" t="s">
        <v>955</v>
      </c>
      <c r="D546" s="1836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4" t="s">
        <v>964</v>
      </c>
      <c r="D568" s="1834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4" t="s">
        <v>969</v>
      </c>
      <c r="D588" s="1835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4" t="s">
        <v>842</v>
      </c>
      <c r="D593" s="1835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100</v>
      </c>
      <c r="K599" s="668">
        <f t="shared" si="138"/>
        <v>0</v>
      </c>
      <c r="L599" s="664">
        <f t="shared" si="138"/>
        <v>100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2" t="s">
        <v>2078</v>
      </c>
      <c r="H602" s="1863"/>
      <c r="I602" s="1863"/>
      <c r="J602" s="1864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2" t="s">
        <v>887</v>
      </c>
      <c r="H603" s="1852"/>
      <c r="I603" s="1852"/>
      <c r="J603" s="185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2078</v>
      </c>
      <c r="E605" s="673"/>
      <c r="F605" s="219" t="s">
        <v>889</v>
      </c>
      <c r="G605" s="1844" t="s">
        <v>2079</v>
      </c>
      <c r="H605" s="1845"/>
      <c r="I605" s="1845"/>
      <c r="J605" s="1846"/>
      <c r="K605" s="103"/>
      <c r="L605" s="229"/>
      <c r="M605" s="7">
        <v>1</v>
      </c>
      <c r="N605" s="520"/>
    </row>
    <row r="606" spans="1:14" ht="21.75" customHeight="1">
      <c r="A606" s="23"/>
      <c r="B606" s="1850" t="s">
        <v>890</v>
      </c>
      <c r="C606" s="1851"/>
      <c r="D606" s="674" t="s">
        <v>891</v>
      </c>
      <c r="E606" s="675"/>
      <c r="F606" s="676"/>
      <c r="G606" s="1852" t="s">
        <v>887</v>
      </c>
      <c r="H606" s="1852"/>
      <c r="I606" s="1852"/>
      <c r="J606" s="1852"/>
      <c r="K606" s="103"/>
      <c r="L606" s="229"/>
      <c r="M606" s="7">
        <v>1</v>
      </c>
      <c r="N606" s="520"/>
    </row>
    <row r="607" spans="1:14" ht="24.75" customHeight="1">
      <c r="A607" s="36"/>
      <c r="B607" s="1853" t="s">
        <v>2077</v>
      </c>
      <c r="C607" s="1854"/>
      <c r="D607" s="677" t="s">
        <v>892</v>
      </c>
      <c r="E607" s="678">
        <v>57250</v>
      </c>
      <c r="F607" s="679"/>
      <c r="G607" s="680" t="s">
        <v>893</v>
      </c>
      <c r="H607" s="1855" t="s">
        <v>2080</v>
      </c>
      <c r="I607" s="1856"/>
      <c r="J607" s="185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5"/>
      <c r="I609" s="1856"/>
      <c r="J609" s="1857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32" t="str">
        <f>$B$7</f>
        <v>ОТЧЕТНИ ДАННИ ПО ЕБК ЗА СМЕТКИТЕ ЗА СРЕДСТВАТА ОТ ЕВРОПЕЙСКИЯ СЪЮЗ - ДЕС</v>
      </c>
      <c r="C614" s="1833"/>
      <c r="D614" s="1833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802" t="str">
        <f>$B$9</f>
        <v>Община Сунгурларе</v>
      </c>
      <c r="C616" s="1803"/>
      <c r="D616" s="1804"/>
      <c r="E616" s="115">
        <f>$E$9</f>
        <v>43101</v>
      </c>
      <c r="F616" s="227">
        <f>$F$9</f>
        <v>43131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65" t="str">
        <f>$B$12</f>
        <v>Сунгурларе</v>
      </c>
      <c r="C619" s="1866"/>
      <c r="D619" s="1867"/>
      <c r="E619" s="411" t="s">
        <v>900</v>
      </c>
      <c r="F619" s="1362" t="str">
        <f>$F$12</f>
        <v>5212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96</v>
      </c>
      <c r="F621" s="415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771" t="s">
        <v>2047</v>
      </c>
      <c r="F623" s="1772"/>
      <c r="G623" s="1772"/>
      <c r="H623" s="1773"/>
      <c r="I623" s="1780" t="s">
        <v>2048</v>
      </c>
      <c r="J623" s="1781"/>
      <c r="K623" s="1781"/>
      <c r="L623" s="1782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8829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15.75">
      <c r="B628" s="1452"/>
      <c r="C628" s="1589">
        <f>+C627</f>
        <v>8829</v>
      </c>
      <c r="D628" s="1454" t="s">
        <v>115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00" t="s">
        <v>753</v>
      </c>
      <c r="D630" s="1801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96" t="s">
        <v>756</v>
      </c>
      <c r="D633" s="1797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98" t="s">
        <v>195</v>
      </c>
      <c r="D639" s="1799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/>
      <c r="K640" s="1420"/>
      <c r="L640" s="282">
        <f aca="true" t="shared" si="144" ref="L640:L647">I640+J640+K640</f>
        <v>0</v>
      </c>
      <c r="M640" s="12">
        <f t="shared" si="140"/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/>
      <c r="K643" s="1422"/>
      <c r="L643" s="296">
        <f t="shared" si="144"/>
        <v>0</v>
      </c>
      <c r="M643" s="12">
        <f t="shared" si="140"/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/>
      <c r="K644" s="1422"/>
      <c r="L644" s="296">
        <f t="shared" si="144"/>
        <v>0</v>
      </c>
      <c r="M644" s="12">
        <f t="shared" si="140"/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09" t="s">
        <v>200</v>
      </c>
      <c r="D647" s="1810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96" t="s">
        <v>201</v>
      </c>
      <c r="D648" s="1797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100</v>
      </c>
      <c r="K648" s="277">
        <f t="shared" si="145"/>
        <v>0</v>
      </c>
      <c r="L648" s="311">
        <f t="shared" si="145"/>
        <v>100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/>
      <c r="K653" s="142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30"/>
      <c r="I655" s="455"/>
      <c r="J655" s="456">
        <v>100</v>
      </c>
      <c r="K655" s="1430"/>
      <c r="L655" s="321">
        <f t="shared" si="147"/>
        <v>100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07" t="s">
        <v>275</v>
      </c>
      <c r="D666" s="1808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07" t="s">
        <v>731</v>
      </c>
      <c r="D670" s="1808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07" t="s">
        <v>220</v>
      </c>
      <c r="D676" s="1808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07" t="s">
        <v>222</v>
      </c>
      <c r="D679" s="1808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13" t="s">
        <v>223</v>
      </c>
      <c r="D680" s="1814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13" t="s">
        <v>224</v>
      </c>
      <c r="D681" s="1814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13" t="s">
        <v>1677</v>
      </c>
      <c r="D682" s="1814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07" t="s">
        <v>225</v>
      </c>
      <c r="D683" s="1808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07" t="s">
        <v>237</v>
      </c>
      <c r="D699" s="1808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07" t="s">
        <v>238</v>
      </c>
      <c r="D700" s="1808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07" t="s">
        <v>239</v>
      </c>
      <c r="D701" s="1808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07" t="s">
        <v>240</v>
      </c>
      <c r="D702" s="1808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07" t="s">
        <v>1678</v>
      </c>
      <c r="D709" s="1808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07" t="s">
        <v>1675</v>
      </c>
      <c r="D713" s="1808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07" t="s">
        <v>1676</v>
      </c>
      <c r="D714" s="1808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13" t="s">
        <v>250</v>
      </c>
      <c r="D715" s="1814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07" t="s">
        <v>276</v>
      </c>
      <c r="D716" s="1808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11" t="s">
        <v>251</v>
      </c>
      <c r="D719" s="1812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11" t="s">
        <v>252</v>
      </c>
      <c r="D720" s="1812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11" t="s">
        <v>632</v>
      </c>
      <c r="D728" s="1812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11" t="s">
        <v>694</v>
      </c>
      <c r="D731" s="1812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07" t="s">
        <v>695</v>
      </c>
      <c r="D732" s="1808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15" t="s">
        <v>925</v>
      </c>
      <c r="D737" s="1816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817" t="s">
        <v>703</v>
      </c>
      <c r="D741" s="1818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17" t="s">
        <v>703</v>
      </c>
      <c r="D742" s="1818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100</v>
      </c>
      <c r="K746" s="399">
        <f t="shared" si="173"/>
        <v>0</v>
      </c>
      <c r="L746" s="396">
        <f t="shared" si="173"/>
        <v>100</v>
      </c>
      <c r="M746" s="12">
        <f>(IF($E746&lt;&gt;0,$M$2,IF($L746&lt;&gt;0,$M$2,"")))</f>
        <v>1</v>
      </c>
      <c r="N746" s="73" t="str">
        <f>LEFT(C627,1)</f>
        <v>8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106" dxfId="140" operator="notEqual" stopIfTrue="1">
      <formula>0</formula>
    </cfRule>
  </conditionalFormatting>
  <conditionalFormatting sqref="D600">
    <cfRule type="cellIs" priority="105" dxfId="140" operator="notEqual" stopIfTrue="1">
      <formula>0</formula>
    </cfRule>
  </conditionalFormatting>
  <conditionalFormatting sqref="E15">
    <cfRule type="cellIs" priority="99" dxfId="146" operator="equal" stopIfTrue="1">
      <formula>98</formula>
    </cfRule>
    <cfRule type="cellIs" priority="101" dxfId="147" operator="equal" stopIfTrue="1">
      <formula>96</formula>
    </cfRule>
    <cfRule type="cellIs" priority="102" dxfId="148" operator="equal" stopIfTrue="1">
      <formula>42</formula>
    </cfRule>
    <cfRule type="cellIs" priority="103" dxfId="149" operator="equal" stopIfTrue="1">
      <formula>97</formula>
    </cfRule>
    <cfRule type="cellIs" priority="104" dxfId="150" operator="equal" stopIfTrue="1">
      <formula>33</formula>
    </cfRule>
  </conditionalFormatting>
  <conditionalFormatting sqref="F15">
    <cfRule type="cellIs" priority="95" dxfId="150" operator="equal" stopIfTrue="1">
      <formula>"ЧУЖДИ СРЕДСТВА"</formula>
    </cfRule>
    <cfRule type="cellIs" priority="96" dxfId="149" operator="equal" stopIfTrue="1">
      <formula>"СЕС - ДМП"</formula>
    </cfRule>
    <cfRule type="cellIs" priority="97" dxfId="148" operator="equal" stopIfTrue="1">
      <formula>"СЕС - РА"</formula>
    </cfRule>
    <cfRule type="cellIs" priority="98" dxfId="147" operator="equal" stopIfTrue="1">
      <formula>"СЕС - ДЕС"</formula>
    </cfRule>
    <cfRule type="cellIs" priority="100" dxfId="146" operator="equal" stopIfTrue="1">
      <formula>"СЕС - КСФ"</formula>
    </cfRule>
  </conditionalFormatting>
  <conditionalFormatting sqref="F180">
    <cfRule type="cellIs" priority="83" dxfId="156" operator="equal" stopIfTrue="1">
      <formula>0</formula>
    </cfRule>
  </conditionalFormatting>
  <conditionalFormatting sqref="E182">
    <cfRule type="cellIs" priority="78" dxfId="146" operator="equal" stopIfTrue="1">
      <formula>98</formula>
    </cfRule>
    <cfRule type="cellIs" priority="79" dxfId="147" operator="equal" stopIfTrue="1">
      <formula>96</formula>
    </cfRule>
    <cfRule type="cellIs" priority="80" dxfId="148" operator="equal" stopIfTrue="1">
      <formula>42</formula>
    </cfRule>
    <cfRule type="cellIs" priority="81" dxfId="149" operator="equal" stopIfTrue="1">
      <formula>97</formula>
    </cfRule>
    <cfRule type="cellIs" priority="82" dxfId="150" operator="equal" stopIfTrue="1">
      <formula>33</formula>
    </cfRule>
  </conditionalFormatting>
  <conditionalFormatting sqref="F182">
    <cfRule type="cellIs" priority="73" dxfId="150" operator="equal" stopIfTrue="1">
      <formula>"ЧУЖДИ СРЕДСТВА"</formula>
    </cfRule>
    <cfRule type="cellIs" priority="74" dxfId="149" operator="equal" stopIfTrue="1">
      <formula>"СЕС - ДМП"</formula>
    </cfRule>
    <cfRule type="cellIs" priority="75" dxfId="148" operator="equal" stopIfTrue="1">
      <formula>"СЕС - РА"</formula>
    </cfRule>
    <cfRule type="cellIs" priority="76" dxfId="147" operator="equal" stopIfTrue="1">
      <formula>"СЕС - ДЕС"</formula>
    </cfRule>
    <cfRule type="cellIs" priority="77" dxfId="146" operator="equal" stopIfTrue="1">
      <formula>"СЕС - КСФ"</formula>
    </cfRule>
  </conditionalFormatting>
  <conditionalFormatting sqref="F355">
    <cfRule type="cellIs" priority="72" dxfId="156" operator="equal" stopIfTrue="1">
      <formula>0</formula>
    </cfRule>
  </conditionalFormatting>
  <conditionalFormatting sqref="E357">
    <cfRule type="cellIs" priority="67" dxfId="146" operator="equal" stopIfTrue="1">
      <formula>98</formula>
    </cfRule>
    <cfRule type="cellIs" priority="68" dxfId="147" operator="equal" stopIfTrue="1">
      <formula>96</formula>
    </cfRule>
    <cfRule type="cellIs" priority="69" dxfId="148" operator="equal" stopIfTrue="1">
      <formula>42</formula>
    </cfRule>
    <cfRule type="cellIs" priority="70" dxfId="149" operator="equal" stopIfTrue="1">
      <formula>97</formula>
    </cfRule>
    <cfRule type="cellIs" priority="71" dxfId="150" operator="equal" stopIfTrue="1">
      <formula>33</formula>
    </cfRule>
  </conditionalFormatting>
  <conditionalFormatting sqref="F357">
    <cfRule type="cellIs" priority="62" dxfId="150" operator="equal" stopIfTrue="1">
      <formula>"ЧУЖДИ СРЕДСТВА"</formula>
    </cfRule>
    <cfRule type="cellIs" priority="63" dxfId="149" operator="equal" stopIfTrue="1">
      <formula>"СЕС - ДМП"</formula>
    </cfRule>
    <cfRule type="cellIs" priority="64" dxfId="148" operator="equal" stopIfTrue="1">
      <formula>"СЕС - РА"</formula>
    </cfRule>
    <cfRule type="cellIs" priority="65" dxfId="147" operator="equal" stopIfTrue="1">
      <formula>"СЕС - ДЕС"</formula>
    </cfRule>
    <cfRule type="cellIs" priority="66" dxfId="146" operator="equal" stopIfTrue="1">
      <formula>"СЕС - КСФ"</formula>
    </cfRule>
  </conditionalFormatting>
  <conditionalFormatting sqref="F440">
    <cfRule type="cellIs" priority="61" dxfId="156" operator="equal" stopIfTrue="1">
      <formula>0</formula>
    </cfRule>
  </conditionalFormatting>
  <conditionalFormatting sqref="E442">
    <cfRule type="cellIs" priority="56" dxfId="146" operator="equal" stopIfTrue="1">
      <formula>98</formula>
    </cfRule>
    <cfRule type="cellIs" priority="57" dxfId="147" operator="equal" stopIfTrue="1">
      <formula>96</formula>
    </cfRule>
    <cfRule type="cellIs" priority="58" dxfId="148" operator="equal" stopIfTrue="1">
      <formula>42</formula>
    </cfRule>
    <cfRule type="cellIs" priority="59" dxfId="149" operator="equal" stopIfTrue="1">
      <formula>97</formula>
    </cfRule>
    <cfRule type="cellIs" priority="60" dxfId="150" operator="equal" stopIfTrue="1">
      <formula>33</formula>
    </cfRule>
  </conditionalFormatting>
  <conditionalFormatting sqref="F442">
    <cfRule type="cellIs" priority="51" dxfId="150" operator="equal" stopIfTrue="1">
      <formula>"ЧУЖДИ СРЕДСТВА"</formula>
    </cfRule>
    <cfRule type="cellIs" priority="52" dxfId="149" operator="equal" stopIfTrue="1">
      <formula>"СЕС - ДМП"</formula>
    </cfRule>
    <cfRule type="cellIs" priority="53" dxfId="148" operator="equal" stopIfTrue="1">
      <formula>"СЕС - РА"</formula>
    </cfRule>
    <cfRule type="cellIs" priority="54" dxfId="147" operator="equal" stopIfTrue="1">
      <formula>"СЕС - ДЕС"</formula>
    </cfRule>
    <cfRule type="cellIs" priority="55" dxfId="146" operator="equal" stopIfTrue="1">
      <formula>"СЕС - КСФ"</formula>
    </cfRule>
  </conditionalFormatting>
  <conditionalFormatting sqref="E449">
    <cfRule type="cellIs" priority="50" dxfId="157" operator="notEqual" stopIfTrue="1">
      <formula>0</formula>
    </cfRule>
  </conditionalFormatting>
  <conditionalFormatting sqref="F449">
    <cfRule type="cellIs" priority="49" dxfId="157" operator="notEqual" stopIfTrue="1">
      <formula>0</formula>
    </cfRule>
  </conditionalFormatting>
  <conditionalFormatting sqref="G449">
    <cfRule type="cellIs" priority="48" dxfId="157" operator="notEqual" stopIfTrue="1">
      <formula>0</formula>
    </cfRule>
  </conditionalFormatting>
  <conditionalFormatting sqref="H449">
    <cfRule type="cellIs" priority="47" dxfId="157" operator="notEqual" stopIfTrue="1">
      <formula>0</formula>
    </cfRule>
  </conditionalFormatting>
  <conditionalFormatting sqref="I449">
    <cfRule type="cellIs" priority="46" dxfId="157" operator="notEqual" stopIfTrue="1">
      <formula>0</formula>
    </cfRule>
  </conditionalFormatting>
  <conditionalFormatting sqref="J449">
    <cfRule type="cellIs" priority="45" dxfId="157" operator="notEqual" stopIfTrue="1">
      <formula>0</formula>
    </cfRule>
  </conditionalFormatting>
  <conditionalFormatting sqref="K449">
    <cfRule type="cellIs" priority="44" dxfId="157" operator="notEqual" stopIfTrue="1">
      <formula>0</formula>
    </cfRule>
  </conditionalFormatting>
  <conditionalFormatting sqref="L449">
    <cfRule type="cellIs" priority="43" dxfId="157" operator="notEqual" stopIfTrue="1">
      <formula>0</formula>
    </cfRule>
  </conditionalFormatting>
  <conditionalFormatting sqref="E600">
    <cfRule type="cellIs" priority="42" dxfId="157" operator="notEqual" stopIfTrue="1">
      <formula>0</formula>
    </cfRule>
  </conditionalFormatting>
  <conditionalFormatting sqref="F600:G600">
    <cfRule type="cellIs" priority="41" dxfId="157" operator="notEqual" stopIfTrue="1">
      <formula>0</formula>
    </cfRule>
  </conditionalFormatting>
  <conditionalFormatting sqref="H600">
    <cfRule type="cellIs" priority="40" dxfId="157" operator="notEqual" stopIfTrue="1">
      <formula>0</formula>
    </cfRule>
  </conditionalFormatting>
  <conditionalFormatting sqref="I600">
    <cfRule type="cellIs" priority="39" dxfId="157" operator="notEqual" stopIfTrue="1">
      <formula>0</formula>
    </cfRule>
  </conditionalFormatting>
  <conditionalFormatting sqref="J600:K600">
    <cfRule type="cellIs" priority="38" dxfId="157" operator="notEqual" stopIfTrue="1">
      <formula>0</formula>
    </cfRule>
  </conditionalFormatting>
  <conditionalFormatting sqref="L600">
    <cfRule type="cellIs" priority="37" dxfId="157" operator="notEqual" stopIfTrue="1">
      <formula>0</formula>
    </cfRule>
  </conditionalFormatting>
  <conditionalFormatting sqref="F456">
    <cfRule type="cellIs" priority="35" dxfId="156" operator="equal" stopIfTrue="1">
      <formula>0</formula>
    </cfRule>
  </conditionalFormatting>
  <conditionalFormatting sqref="E458">
    <cfRule type="cellIs" priority="30" dxfId="146" operator="equal" stopIfTrue="1">
      <formula>98</formula>
    </cfRule>
    <cfRule type="cellIs" priority="31" dxfId="147" operator="equal" stopIfTrue="1">
      <formula>96</formula>
    </cfRule>
    <cfRule type="cellIs" priority="32" dxfId="148" operator="equal" stopIfTrue="1">
      <formula>42</formula>
    </cfRule>
    <cfRule type="cellIs" priority="33" dxfId="149" operator="equal" stopIfTrue="1">
      <formula>97</formula>
    </cfRule>
    <cfRule type="cellIs" priority="34" dxfId="150" operator="equal" stopIfTrue="1">
      <formula>33</formula>
    </cfRule>
  </conditionalFormatting>
  <conditionalFormatting sqref="F458">
    <cfRule type="cellIs" priority="25" dxfId="150" operator="equal" stopIfTrue="1">
      <formula>"ЧУЖДИ СРЕДСТВА"</formula>
    </cfRule>
    <cfRule type="cellIs" priority="26" dxfId="149" operator="equal" stopIfTrue="1">
      <formula>"СЕС - ДМП"</formula>
    </cfRule>
    <cfRule type="cellIs" priority="27" dxfId="148" operator="equal" stopIfTrue="1">
      <formula>"СЕС - РА"</formula>
    </cfRule>
    <cfRule type="cellIs" priority="28" dxfId="147" operator="equal" stopIfTrue="1">
      <formula>"СЕС - ДЕС"</formula>
    </cfRule>
    <cfRule type="cellIs" priority="29" dxfId="146" operator="equal" stopIfTrue="1">
      <formula>"СЕС - КСФ"</formula>
    </cfRule>
  </conditionalFormatting>
  <conditionalFormatting sqref="I9:J9">
    <cfRule type="cellIs" priority="20" dxfId="151" operator="between" stopIfTrue="1">
      <formula>1000000000000</formula>
      <formula>9999999999999990</formula>
    </cfRule>
    <cfRule type="cellIs" priority="21" dxfId="152" operator="between" stopIfTrue="1">
      <formula>10000000000</formula>
      <formula>999999999999</formula>
    </cfRule>
    <cfRule type="cellIs" priority="22" dxfId="153" operator="between" stopIfTrue="1">
      <formula>1000000</formula>
      <formula>99999999</formula>
    </cfRule>
    <cfRule type="cellIs" priority="23" dxfId="158" operator="between" stopIfTrue="1">
      <formula>100</formula>
      <formula>9900</formula>
    </cfRule>
  </conditionalFormatting>
  <conditionalFormatting sqref="G171">
    <cfRule type="cellIs" priority="17" dxfId="26" operator="greaterThan" stopIfTrue="1">
      <formula>$G$25</formula>
    </cfRule>
  </conditionalFormatting>
  <conditionalFormatting sqref="J171">
    <cfRule type="cellIs" priority="16" dxfId="26" operator="greaterThan" stopIfTrue="1">
      <formula>$J$25</formula>
    </cfRule>
  </conditionalFormatting>
  <conditionalFormatting sqref="F619">
    <cfRule type="cellIs" priority="15" dxfId="156" operator="equal" stopIfTrue="1">
      <formula>0</formula>
    </cfRule>
  </conditionalFormatting>
  <conditionalFormatting sqref="E621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21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9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2076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2075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2">
        <f>$B$7</f>
        <v>0</v>
      </c>
      <c r="J14" s="1833"/>
      <c r="K14" s="1833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2">
        <f>$B$9</f>
        <v>0</v>
      </c>
      <c r="J16" s="1803"/>
      <c r="K16" s="180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5">
        <f>$B$12</f>
        <v>0</v>
      </c>
      <c r="J19" s="1866"/>
      <c r="K19" s="1867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1" t="s">
        <v>2047</v>
      </c>
      <c r="M23" s="1772"/>
      <c r="N23" s="1772"/>
      <c r="O23" s="1773"/>
      <c r="P23" s="1780" t="s">
        <v>2048</v>
      </c>
      <c r="Q23" s="1781"/>
      <c r="R23" s="1781"/>
      <c r="S23" s="178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0" t="s">
        <v>753</v>
      </c>
      <c r="K30" s="180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6" t="s">
        <v>756</v>
      </c>
      <c r="K33" s="179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8" t="s">
        <v>195</v>
      </c>
      <c r="K39" s="179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9" t="s">
        <v>200</v>
      </c>
      <c r="K47" s="1810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6" t="s">
        <v>201</v>
      </c>
      <c r="K48" s="179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7" t="s">
        <v>275</v>
      </c>
      <c r="K66" s="1808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7" t="s">
        <v>731</v>
      </c>
      <c r="K70" s="1808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7" t="s">
        <v>220</v>
      </c>
      <c r="K76" s="1808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7" t="s">
        <v>222</v>
      </c>
      <c r="K79" s="1808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3" t="s">
        <v>223</v>
      </c>
      <c r="K80" s="1814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3" t="s">
        <v>224</v>
      </c>
      <c r="K81" s="1814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3" t="s">
        <v>1677</v>
      </c>
      <c r="K82" s="1814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7" t="s">
        <v>225</v>
      </c>
      <c r="K83" s="1808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7" t="s">
        <v>237</v>
      </c>
      <c r="K99" s="1808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7" t="s">
        <v>238</v>
      </c>
      <c r="K100" s="1808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7" t="s">
        <v>239</v>
      </c>
      <c r="K101" s="1808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7" t="s">
        <v>240</v>
      </c>
      <c r="K102" s="1808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7" t="s">
        <v>1678</v>
      </c>
      <c r="K109" s="1808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7" t="s">
        <v>1675</v>
      </c>
      <c r="K113" s="1808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7" t="s">
        <v>1676</v>
      </c>
      <c r="K114" s="1808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3" t="s">
        <v>250</v>
      </c>
      <c r="K115" s="1814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7" t="s">
        <v>276</v>
      </c>
      <c r="K116" s="1808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1" t="s">
        <v>251</v>
      </c>
      <c r="K119" s="1812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1" t="s">
        <v>252</v>
      </c>
      <c r="K120" s="1812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1" t="s">
        <v>632</v>
      </c>
      <c r="K128" s="1812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1" t="s">
        <v>694</v>
      </c>
      <c r="K131" s="1812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7" t="s">
        <v>695</v>
      </c>
      <c r="K132" s="1808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5" t="s">
        <v>925</v>
      </c>
      <c r="K137" s="1816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7" t="s">
        <v>703</v>
      </c>
      <c r="K141" s="1818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7" t="s">
        <v>703</v>
      </c>
      <c r="K142" s="1818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2018-02-05T09:45:31Z</cp:lastPrinted>
  <dcterms:created xsi:type="dcterms:W3CDTF">1997-12-10T11:54:07Z</dcterms:created>
  <dcterms:modified xsi:type="dcterms:W3CDTF">2018-02-05T09:45:40Z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