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<sst xmlns="http://schemas.openxmlformats.org/spreadsheetml/2006/main" count="3249" uniqueCount="2067">
  <si>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</si>
  <si>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</si>
  <si>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</si>
  <si>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</si>
  <si>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</si>
  <si>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</si>
  <si>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</si>
  <si>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</si>
  <si>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</si>
  <si>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</si>
  <si>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</si>
  <si>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</si>
  <si>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</si>
  <si>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</si>
  <si>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</si>
  <si>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</si>
  <si>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</si>
  <si>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</si>
  <si>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</si>
  <si>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</si>
  <si>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</si>
  <si>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</si>
  <si>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</si>
  <si>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</si>
  <si>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</si>
  <si>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</si>
  <si>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</si>
  <si>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</si>
  <si>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</si>
  <si>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</si>
  <si>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</si>
  <si>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</si>
  <si>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</si>
  <si>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</si>
  <si>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</si>
  <si>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</si>
  <si>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</si>
  <si>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</si>
  <si>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</si>
  <si>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</si>
  <si>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</si>
  <si>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</si>
  <si>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</si>
  <si>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</si>
  <si>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</si>
  <si>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</si>
  <si>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</si>
  <si>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</si>
  <si>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</si>
  <si>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</si>
  <si>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</si>
  <si>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</si>
  <si>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</si>
  <si>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</si>
  <si>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</si>
  <si>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</si>
  <si>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</si>
  <si>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</si>
  <si>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</si>
  <si>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</si>
  <si>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</si>
  <si>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</si>
  <si>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</si>
  <si>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</si>
  <si>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</si>
  <si>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</si>
  <si>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</si>
  <si>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</si>
  <si>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</si>
  <si>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</si>
  <si>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</si>
  <si>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</si>
  <si>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</si>
  <si>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</si>
  <si>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</si>
  <si>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</si>
  <si>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</si>
  <si>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</si>
  <si>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</si>
  <si>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</si>
  <si>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</si>
  <si>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</si>
  <si>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</si>
  <si>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</si>
  <si>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</si>
  <si>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</si>
  <si>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</si>
  <si>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</si>
  <si>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</si>
  <si>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</si>
  <si>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</si>
  <si>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</si>
  <si>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</si>
  <si>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</si>
  <si>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</si>
  <si>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</si>
  <si>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</si>
  <si>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</si>
  <si>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</si>
  <si>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</si>
  <si>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</si>
  <si>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</si>
  <si>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</si>
  <si>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</si>
  <si>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</si>
  <si>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</si>
  <si>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</si>
  <si>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</si>
  <si>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</si>
  <si>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</si>
  <si>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</si>
  <si>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</si>
  <si>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</si>
  <si>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</si>
  <si>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</si>
  <si>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</si>
  <si>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</si>
  <si>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</si>
  <si>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</si>
  <si>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</si>
  <si>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</si>
  <si>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</si>
  <si>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</si>
  <si>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</si>
  <si>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</si>
  <si>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</si>
  <si>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</si>
  <si>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</si>
  <si>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</si>
  <si>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</si>
  <si>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</si>
  <si>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</si>
  <si>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</si>
  <si>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</si>
  <si>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</si>
  <si>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</si>
  <si>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</si>
  <si>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</si>
  <si>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</si>
  <si>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</si>
  <si>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</si>
  <si>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</si>
  <si>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</si>
  <si>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</si>
  <si>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</si>
  <si>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</si>
  <si>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</si>
  <si>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</si>
  <si>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</si>
  <si>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</si>
  <si>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</si>
  <si>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</si>
  <si>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</si>
  <si>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</si>
  <si>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</si>
  <si>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</si>
  <si>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</si>
  <si>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</si>
  <si>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</si>
  <si>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</si>
  <si>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</si>
  <si>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</si>
  <si>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</si>
  <si>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</si>
  <si>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</si>
  <si>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</si>
  <si>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</si>
  <si>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</si>
  <si>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</si>
  <si>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</si>
  <si>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</si>
  <si>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</si>
  <si>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</si>
  <si>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</si>
  <si>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</si>
  <si>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</si>
  <si>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</si>
  <si>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</si>
  <si>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</si>
  <si>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</si>
  <si>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</si>
  <si>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</si>
  <si>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</si>
  <si>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</si>
  <si>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</si>
  <si>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</si>
  <si>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</si>
  <si>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</si>
  <si>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</si>
  <si>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</si>
  <si>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</si>
  <si>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</si>
  <si>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</si>
  <si>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</si>
  <si>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</si>
  <si>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</si>
  <si>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</si>
  <si>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</si>
  <si>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</si>
  <si>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</si>
  <si>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</si>
  <si>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</si>
  <si>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</si>
  <si>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</si>
  <si>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</si>
  <si>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</si>
  <si>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</si>
  <si>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</si>
  <si>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</si>
  <si>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</si>
  <si>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</si>
  <si>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</si>
  <si>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</si>
  <si>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</si>
  <si>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</si>
  <si>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</si>
  <si>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</si>
  <si>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</si>
  <si>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</si>
  <si>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</si>
  <si>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</si>
  <si>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</si>
  <si>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</si>
  <si>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</si>
  <si>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</si>
  <si>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</si>
  <si>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</si>
  <si>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</si>
  <si>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</si>
  <si>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</si>
  <si>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</si>
  <si>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</si>
  <si>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</si>
  <si>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</si>
  <si>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</si>
  <si>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</si>
  <si>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</si>
  <si>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</si>
  <si>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</si>
  <si>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</si>
  <si>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</si>
  <si>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</si>
  <si>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</si>
  <si>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</si>
  <si>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</si>
  <si>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</si>
  <si>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</si>
  <si>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</si>
  <si>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</si>
  <si>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</si>
  <si>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</si>
  <si>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</si>
  <si>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</si>
  <si>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</si>
  <si>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</si>
  <si>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</si>
  <si>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</si>
  <si>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</si>
  <si>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</si>
  <si>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</si>
  <si>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</si>
  <si>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</si>
  <si>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</si>
  <si>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</si>
  <si>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</si>
  <si>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</si>
  <si>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</si>
  <si>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</si>
  <si>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</si>
  <si>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</si>
  <si>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</si>
  <si>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</si>
  <si>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</si>
  <si>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</si>
  <si>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</si>
  <si>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</si>
  <si>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</si>
  <si>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</si>
  <si>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</si>
  <si>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</si>
  <si>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</si>
  <si>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</si>
  <si>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</si>
  <si>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</si>
  <si>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</si>
  <si>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</si>
  <si>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</si>
  <si>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</si>
  <si>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</si>
  <si>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</si>
  <si>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</si>
  <si>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</si>
  <si>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</si>
  <si>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</si>
  <si>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</si>
  <si>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</si>
  <si>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</si>
  <si>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</si>
  <si>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</si>
  <si>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</si>
  <si>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</si>
  <si>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</si>
  <si>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</si>
  <si>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</si>
  <si>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</si>
  <si>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</si>
  <si>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</si>
  <si>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</si>
  <si>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</si>
  <si>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</si>
  <si>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</si>
  <si>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</si>
  <si>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</si>
  <si>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</si>
  <si>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</si>
  <si>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</si>
  <si>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</si>
  <si>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</si>
  <si>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</si>
  <si>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</si>
  <si>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</si>
  <si>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</si>
  <si>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</si>
  <si>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</si>
  <si>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</si>
  <si>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</si>
  <si>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</si>
  <si>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</si>
  <si>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</si>
  <si>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</si>
  <si>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</si>
  <si>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</si>
  <si>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</si>
  <si>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</si>
  <si>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</si>
  <si>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</si>
  <si>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</si>
  <si>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</si>
  <si>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</si>
  <si>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</si>
  <si>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</si>
  <si>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</si>
  <si>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</si>
  <si>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</si>
  <si>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</si>
  <si>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</si>
  <si>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</si>
  <si>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</si>
  <si>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</si>
  <si>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</si>
  <si>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</si>
  <si>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</si>
  <si>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</si>
  <si>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</si>
  <si>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</si>
  <si>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</si>
  <si>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</si>
  <si>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</si>
  <si>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</si>
  <si>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</si>
  <si>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</si>
  <si>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</si>
  <si>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</si>
  <si>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</si>
  <si>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</si>
  <si>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</si>
  <si>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</si>
  <si>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</si>
  <si>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</si>
  <si>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</si>
  <si>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</si>
  <si>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</si>
  <si>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</si>
  <si>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</si>
  <si>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</si>
  <si>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</si>
  <si>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</si>
  <si>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</si>
  <si>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</si>
  <si>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</si>
  <si>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</si>
  <si>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</si>
  <si>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</si>
  <si>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</si>
  <si>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</si>
  <si>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</si>
  <si>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</si>
  <si>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</si>
  <si>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</si>
  <si>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</si>
  <si>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</si>
  <si>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</si>
  <si>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</si>
  <si>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</si>
  <si>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</si>
  <si>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</si>
  <si>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</si>
  <si>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</si>
  <si>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</si>
  <si>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</si>
  <si>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</si>
  <si>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</si>
  <si>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</si>
  <si>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</si>
  <si>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</si>
  <si>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</si>
  <si>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</si>
  <si>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</si>
  <si>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</si>
  <si>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</si>
  <si>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</si>
  <si>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</si>
  <si>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</si>
  <si>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</si>
  <si>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</si>
  <si>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</si>
  <si>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</si>
  <si>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</si>
  <si>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</si>
  <si>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</si>
  <si>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</si>
  <si>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</si>
  <si>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</si>
  <si>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</si>
  <si>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</si>
  <si>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</si>
  <si>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</si>
  <si>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</si>
  <si>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</si>
  <si>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</si>
  <si>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</si>
  <si>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</si>
  <si>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</si>
  <si>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</si>
  <si>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</si>
  <si>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</si>
  <si>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</si>
  <si>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</si>
  <si>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</si>
  <si>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</si>
  <si>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</si>
  <si>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</si>
  <si>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</si>
  <si>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</si>
  <si>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</si>
  <si>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</si>
  <si>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</si>
  <si>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</si>
  <si>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</si>
  <si>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</si>
  <si>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</si>
  <si>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</si>
  <si>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</si>
  <si>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</si>
  <si>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</si>
  <si>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</si>
  <si>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</si>
  <si>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</si>
  <si>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</si>
  <si>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</si>
  <si>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</si>
  <si>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</si>
  <si>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</si>
  <si>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</si>
  <si>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</si>
  <si>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</si>
  <si>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</si>
  <si>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</si>
  <si>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</si>
  <si>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</si>
  <si>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</si>
  <si>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</si>
  <si>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</si>
  <si>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</si>
  <si>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</si>
  <si>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</si>
  <si>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</si>
  <si>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</si>
  <si>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</si>
  <si>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</si>
  <si>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</si>
  <si>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</si>
  <si>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</si>
  <si>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</si>
  <si>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</si>
  <si>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</si>
  <si>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</si>
  <si>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</si>
  <si>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</si>
  <si>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</si>
  <si>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</si>
  <si>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</si>
  <si>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</si>
  <si>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</si>
  <si>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</si>
  <si>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</si>
  <si>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</si>
  <si>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</si>
  <si>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</si>
  <si>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</si>
  <si>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</si>
  <si>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</si>
  <si>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</si>
  <si>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</si>
  <si>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</si>
  <si>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</si>
  <si>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</si>
  <si>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</si>
  <si>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</si>
  <si>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</si>
  <si>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</si>
  <si>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</si>
  <si>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</si>
  <si>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</si>
  <si>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</si>
  <si>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</si>
  <si>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</si>
  <si>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</si>
  <si>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</si>
  <si>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</si>
  <si>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</si>
  <si>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</si>
  <si>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</si>
  <si>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</si>
  <si>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</si>
  <si>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</si>
  <si>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</si>
  <si>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</si>
  <si>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</si>
  <si>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</si>
  <si>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</si>
  <si>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</si>
  <si>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</si>
  <si>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</si>
  <si>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</si>
  <si>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</si>
  <si>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</si>
  <si>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</si>
  <si>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</si>
  <si>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</si>
  <si>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</si>
  <si>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</si>
  <si>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</si>
  <si>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</si>
  <si>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</si>
  <si>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</si>
  <si>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</si>
  <si>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</si>
  <si>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</si>
  <si>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</si>
  <si>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</si>
  <si>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</si>
  <si>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</si>
  <si>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</si>
  <si>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</si>
  <si>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</si>
  <si>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</si>
  <si>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</si>
  <si>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</si>
  <si>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</si>
  <si>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</si>
  <si>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</si>
  <si>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</si>
  <si>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</si>
  <si>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</si>
  <si>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</si>
  <si>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</si>
  <si>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</si>
  <si>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</si>
  <si>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</si>
  <si>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</si>
  <si>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</si>
  <si>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</si>
  <si>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</si>
  <si>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</si>
  <si>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</si>
  <si>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</si>
  <si>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</si>
  <si>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</si>
  <si>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</si>
  <si>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</si>
  <si>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</si>
  <si>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</si>
  <si>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</si>
  <si>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</si>
  <si>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</si>
  <si>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</si>
  <si>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</si>
  <si>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</si>
  <si>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</si>
  <si>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</si>
  <si>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</si>
  <si>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</si>
  <si>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</si>
  <si>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</si>
  <si>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</si>
  <si>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</si>
  <si>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</si>
  <si>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</si>
  <si>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</si>
  <si>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</si>
  <si>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</si>
  <si>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</si>
  <si>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</si>
  <si>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</si>
  <si>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</si>
  <si>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</si>
  <si>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</si>
  <si>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</si>
  <si>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</si>
  <si>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</si>
  <si>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</si>
  <si>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</si>
  <si>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</si>
  <si>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</si>
  <si>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</si>
  <si>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</si>
  <si>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</si>
  <si>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</si>
  <si>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</si>
  <si>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</si>
  <si>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</si>
  <si>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</si>
  <si>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</si>
  <si>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</si>
  <si>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</si>
  <si>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</si>
  <si>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</si>
  <si>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</si>
  <si>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</si>
  <si>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</si>
  <si>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</si>
  <si>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</si>
  <si>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</si>
  <si>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</si>
  <si>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</si>
  <si>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</si>
  <si>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</si>
  <si>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</si>
  <si>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</si>
  <si>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</si>
  <si>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</si>
  <si>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</si>
  <si>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</si>
  <si>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</si>
  <si>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</si>
  <si>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</si>
  <si>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</si>
  <si>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</si>
  <si>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</si>
  <si>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</si>
  <si>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</si>
  <si>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</si>
  <si>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</si>
  <si>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</si>
  <si>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</si>
  <si>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</si>
  <si>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</si>
  <si>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</si>
  <si>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</si>
  <si>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</si>
  <si>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</si>
  <si>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</si>
  <si>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</si>
  <si>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</si>
  <si>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</si>
  <si>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</si>
  <si>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</si>
  <si>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</si>
  <si>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</si>
  <si>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</si>
  <si>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</si>
  <si>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</si>
  <si>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</si>
  <si>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</si>
  <si>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</si>
  <si>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</si>
  <si>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</si>
  <si>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</si>
  <si>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</si>
  <si>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</si>
  <si>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</si>
  <si>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</si>
  <si>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</si>
  <si>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</si>
  <si>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</si>
  <si>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</si>
  <si>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</si>
  <si>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</si>
  <si>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</si>
  <si>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</si>
  <si>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</si>
  <si>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</si>
  <si>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</si>
  <si>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</si>
  <si>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</si>
  <si>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</si>
  <si>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</si>
  <si>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</si>
  <si>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</si>
  <si>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</si>
  <si>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</si>
  <si>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</si>
  <si>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</si>
  <si>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</si>
  <si>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</si>
  <si>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</si>
  <si>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</si>
  <si>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</si>
  <si>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</si>
  <si>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</si>
  <si>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</si>
  <si>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</si>
  <si>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</si>
  <si>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</si>
  <si>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</si>
  <si>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</si>
  <si>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</si>
  <si>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</si>
  <si>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</si>
  <si>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</si>
  <si>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</si>
  <si>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</si>
  <si>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</si>
  <si>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</si>
  <si>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</si>
  <si>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</si>
  <si>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</si>
  <si>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</si>
  <si>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</si>
  <si>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</si>
  <si>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</si>
  <si>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</si>
  <si>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</si>
  <si>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</si>
  <si>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</si>
  <si>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</si>
  <si>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</si>
  <si>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</si>
  <si>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</si>
  <si>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</si>
  <si>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</si>
  <si>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</si>
  <si>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</si>
  <si>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</si>
  <si>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</si>
  <si>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</si>
  <si>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</si>
  <si>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</si>
  <si>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</si>
  <si>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</si>
  <si>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</si>
  <si>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</si>
  <si>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</si>
  <si>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</si>
  <si>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</si>
  <si>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</si>
  <si>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</si>
  <si>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</si>
  <si>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</si>
  <si>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</si>
  <si>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</si>
  <si>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</si>
  <si>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</si>
  <si>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</si>
  <si>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</si>
  <si>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</si>
  <si>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</si>
  <si>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</si>
  <si>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</si>
  <si>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</si>
  <si>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</si>
  <si>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</si>
  <si>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</si>
  <si>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</si>
  <si>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</si>
  <si>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</si>
  <si>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</si>
  <si>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</si>
  <si>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</si>
  <si>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</si>
  <si>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</si>
  <si>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</si>
  <si>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</si>
  <si>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</si>
  <si>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</si>
  <si>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</si>
  <si>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</si>
  <si>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</si>
  <si>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</si>
  <si>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</si>
  <si>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</si>
  <si>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</si>
  <si>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</si>
  <si>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</si>
  <si>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</si>
  <si>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</si>
  <si>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</si>
  <si>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</si>
  <si>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</si>
  <si>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</si>
  <si>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</si>
  <si>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</si>
  <si>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</si>
  <si>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</si>
  <si>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</si>
  <si>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</si>
  <si>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</si>
  <si>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</si>
  <si>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</si>
  <si>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</si>
  <si>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</si>
  <si>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</si>
  <si>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</si>
  <si>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</si>
  <si>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</si>
  <si>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</si>
  <si>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</si>
  <si>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</si>
  <si>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</si>
  <si>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</si>
  <si>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</si>
  <si>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</si>
  <si>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</si>
  <si>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</si>
  <si>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</si>
  <si>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</si>
  <si>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</si>
  <si>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</si>
  <si>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</si>
  <si>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</si>
  <si>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</si>
  <si>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</si>
  <si>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</si>
  <si>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</si>
  <si>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</si>
  <si>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</si>
  <si>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</si>
  <si>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</si>
  <si>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</si>
  <si>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</si>
  <si>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</si>
  <si>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</si>
  <si>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</si>
  <si>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</si>
  <si>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</si>
  <si>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</si>
  <si>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</si>
  <si>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</si>
  <si>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</si>
  <si>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</si>
  <si>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</si>
  <si>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</si>
  <si>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</si>
  <si>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</si>
  <si>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</si>
  <si>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</si>
  <si>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</si>
  <si>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</si>
  <si>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</si>
  <si>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</si>
  <si>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</si>
  <si>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</si>
  <si>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</si>
  <si>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</si>
  <si>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</si>
  <si>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</si>
  <si>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</si>
  <si>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</si>
  <si>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</si>
  <si>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</si>
  <si>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</si>
  <si>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</si>
  <si>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</si>
  <si>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</si>
  <si>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</si>
  <si>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</si>
  <si>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</si>
  <si>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</si>
  <si>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</si>
  <si>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</si>
  <si>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</si>
  <si>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</si>
  <si>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</si>
  <si>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</si>
  <si>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</si>
  <si>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</si>
  <si>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</si>
  <si>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</si>
  <si>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</si>
  <si>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</si>
  <si>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</si>
  <si>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</si>
  <si>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</si>
  <si>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</si>
  <si>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</si>
  <si>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</si>
  <si>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</si>
  <si>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</si>
  <si>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</si>
  <si>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</si>
  <si>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</si>
  <si>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</si>
  <si>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</si>
  <si>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</si>
  <si>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</si>
  <si>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</si>
  <si>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</si>
  <si>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</si>
  <si>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</si>
  <si>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</si>
  <si>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</si>
  <si>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</si>
  <si>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</si>
  <si>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</si>
  <si>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</si>
  <si>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</si>
  <si>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</si>
  <si>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</si>
  <si>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</si>
  <si>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</si>
  <si>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</si>
  <si>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</si>
  <si>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</si>
  <si>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</si>
  <si>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</si>
  <si>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</si>
  <si>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</si>
  <si>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</si>
  <si>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</si>
  <si>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</si>
  <si>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</si>
  <si>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</si>
  <si>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</si>
  <si>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</si>
  <si>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</si>
  <si>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</si>
  <si>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</si>
  <si>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</si>
  <si>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</si>
  <si>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</si>
  <si>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</si>
  <si>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</si>
  <si>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</si>
  <si>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</si>
  <si>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</si>
  <si>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</si>
  <si>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</si>
  <si>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</si>
  <si>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</si>
  <si>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</si>
  <si>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</si>
  <si>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</si>
  <si>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</si>
  <si>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</si>
  <si>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</si>
  <si>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</si>
  <si>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</si>
  <si>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</si>
  <si>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</si>
  <si>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</si>
  <si>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</si>
  <si>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</si>
  <si>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</si>
  <si>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</si>
  <si>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</si>
  <si>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</si>
  <si>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</si>
  <si>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</si>
  <si>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</si>
  <si>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</si>
  <si>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</si>
  <si>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</si>
  <si>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</si>
  <si>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</si>
  <si>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</si>
  <si>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</si>
  <si>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</si>
  <si>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</si>
  <si>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</si>
  <si>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</si>
  <si>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</si>
  <si>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</si>
  <si>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</si>
  <si>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</si>
  <si>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</si>
  <si>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</si>
  <si>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</si>
  <si>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</si>
  <si>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</si>
  <si>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</si>
  <si>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</si>
  <si>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</si>
  <si>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</si>
  <si>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</si>
  <si>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</si>
  <si>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</si>
  <si>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</si>
  <si>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</si>
  <si>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</si>
  <si>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</si>
  <si>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</si>
  <si>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</si>
  <si>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</si>
  <si>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</si>
  <si>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</si>
  <si>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</si>
  <si>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</si>
  <si>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</si>
  <si>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</si>
  <si>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</si>
  <si>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</si>
  <si>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</si>
  <si>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</si>
  <si>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</si>
  <si>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</si>
  <si>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</si>
  <si>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</si>
  <si>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</si>
  <si>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</si>
  <si>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</si>
  <si>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</si>
  <si>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</si>
  <si>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</si>
  <si>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</si>
  <si>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</si>
  <si>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</si>
  <si>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</si>
  <si>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</si>
  <si>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</si>
  <si>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</si>
  <si>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</si>
  <si>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</si>
  <si>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</si>
  <si>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</si>
  <si>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</si>
  <si>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</si>
  <si>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</si>
  <si>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</si>
  <si>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</si>
  <si>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</si>
  <si>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</si>
  <si>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</si>
  <si>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</si>
  <si>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</si>
  <si>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</si>
  <si>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</si>
  <si>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</si>
  <si>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</si>
  <si>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</si>
  <si>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</si>
  <si>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</si>
  <si>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</si>
  <si>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</si>
  <si>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</si>
  <si>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</si>
  <si>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</si>
  <si>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</si>
  <si>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</si>
  <si>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</si>
  <si>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</si>
  <si>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</si>
  <si>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</si>
  <si>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</si>
  <si>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</si>
  <si>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</si>
  <si>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</si>
  <si>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</si>
  <si>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</si>
  <si>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</si>
  <si>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</si>
  <si>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</si>
  <si>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</si>
  <si>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</si>
  <si>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</si>
  <si>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</si>
  <si>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</si>
  <si>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</si>
  <si>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</si>
  <si>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</si>
  <si>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</si>
  <si>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</si>
  <si>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</si>
  <si>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</si>
  <si>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</si>
  <si>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</si>
  <si>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</si>
  <si>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</si>
  <si>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</si>
  <si>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</si>
  <si>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</si>
  <si>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</si>
  <si>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</si>
  <si>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</si>
  <si>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</si>
  <si>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</si>
  <si>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</si>
  <si>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</si>
  <si>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</si>
  <si>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</si>
  <si>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</si>
  <si>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</si>
  <si>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</si>
  <si>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</si>
  <si>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</si>
  <si>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</si>
  <si>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</si>
  <si>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</si>
  <si>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</si>
  <si>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</si>
  <si>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</si>
  <si>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</si>
  <si>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</si>
  <si>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</si>
  <si>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</si>
  <si>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</si>
  <si>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</si>
  <si>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</si>
  <si>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</si>
  <si>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</si>
  <si>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</si>
  <si>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</si>
  <si>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</si>
  <si>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</si>
  <si>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</si>
  <si>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</si>
  <si>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</si>
  <si>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</si>
  <si>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</si>
  <si>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</si>
  <si>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</si>
  <si>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</si>
  <si>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</si>
  <si>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</si>
  <si>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</si>
  <si>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</si>
  <si>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</si>
  <si>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</si>
  <si>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</si>
  <si>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</si>
  <si>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</si>
  <si>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</si>
  <si>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</si>
  <si>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</si>
  <si>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</si>
  <si>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</si>
  <si>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</si>
  <si>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</si>
  <si>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</si>
  <si>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</si>
  <si>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</si>
  <si>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</si>
  <si>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</si>
  <si>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</si>
  <si>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</si>
  <si>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</si>
  <si>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</si>
  <si>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</si>
  <si>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</si>
  <si>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</si>
  <si>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</si>
  <si>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</si>
  <si>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</si>
  <si>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</si>
  <si>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</si>
  <si>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</si>
  <si>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</si>
  <si>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</si>
  <si>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</si>
  <si>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</si>
  <si>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</si>
  <si>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</si>
  <si>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</si>
  <si>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</si>
  <si>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</si>
  <si>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</si>
  <si>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</si>
  <si>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</si>
  <si>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</si>
  <si>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</si>
  <si>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</si>
  <si>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</si>
  <si>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</si>
  <si>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</si>
  <si>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</si>
  <si>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</si>
  <si>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</si>
  <si>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</si>
  <si>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</si>
  <si>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</si>
  <si>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</si>
  <si>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</si>
  <si>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</si>
  <si>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</si>
  <si>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</si>
  <si>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</si>
  <si>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</si>
  <si>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</si>
  <si>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</si>
  <si>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</si>
  <si>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</si>
  <si>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</si>
  <si>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</si>
  <si>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</si>
  <si>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</si>
  <si>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</si>
  <si>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</si>
  <si>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</si>
  <si>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</si>
  <si>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</si>
  <si>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</si>
  <si>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</si>
  <si>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</si>
  <si>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</si>
  <si>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</si>
  <si>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</si>
  <si>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</si>
  <si>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</si>
  <si>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</si>
  <si>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</si>
  <si>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</si>
  <si>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</si>
  <si>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</si>
  <si>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</si>
  <si>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</si>
  <si>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</si>
  <si>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</si>
  <si>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</si>
  <si>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</si>
  <si>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</si>
  <si>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</si>
  <si>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</si>
  <si>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</si>
  <si>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</si>
  <si>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</si>
  <si>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</si>
  <si>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</si>
  <si>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</si>
  <si>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</si>
  <si>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</si>
  <si>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</si>
  <si>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</si>
  <si>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</si>
  <si>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</si>
  <si>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</si>
  <si>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</si>
  <si>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</si>
  <si>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</si>
  <si>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</si>
  <si>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</si>
  <si>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</si>
  <si>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</si>
  <si>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</si>
  <si>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</si>
  <si>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</si>
  <si>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</si>
  <si>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</si>
  <si>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</si>
  <si>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</si>
  <si>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</si>
  <si>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</si>
  <si>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</si>
  <si>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</si>
  <si>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</si>
  <si>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</si>
  <si>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</si>
  <si>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</si>
  <si>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</si>
  <si>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</si>
  <si>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</si>
  <si>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</si>
  <si>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</si>
  <si>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</si>
  <si>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</si>
  <si>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</si>
  <si>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</si>
  <si>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</si>
  <si>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</si>
  <si>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</si>
  <si>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</si>
  <si>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</si>
  <si>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</si>
  <si>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</si>
  <si>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</si>
  <si>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</si>
  <si>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</si>
  <si>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</si>
  <si>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</si>
  <si>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</si>
  <si>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</si>
  <si>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</si>
  <si>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</si>
  <si>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</si>
  <si>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</si>
  <si>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</si>
  <si>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</si>
  <si>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</si>
  <si>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</si>
  <si>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</si>
  <si>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</si>
  <si>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</si>
  <si>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</si>
  <si>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</si>
  <si>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</si>
  <si>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</si>
  <si>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</si>
  <si>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</si>
  <si>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</si>
  <si>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</si>
  <si>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</si>
  <si>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</si>
  <si>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</si>
  <si>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</si>
  <si>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</si>
  <si>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</si>
  <si>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</si>
  <si>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</si>
  <si>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</si>
  <si>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</si>
  <si>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</si>
  <si>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</si>
  <si>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</si>
  <si>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</si>
  <si>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</si>
  <si>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</si>
  <si>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</si>
  <si>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</si>
  <si>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</si>
  <si>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</si>
  <si>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</si>
  <si>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</si>
  <si>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</si>
  <si>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</si>
  <si>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</si>
  <si>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</si>
  <si>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</si>
  <si>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</si>
  <si>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</si>
  <si>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</si>
  <si>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</si>
  <si>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</si>
  <si>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</si>
  <si>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</si>
  <si>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</si>
  <si>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</si>
  <si>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</si>
  <si>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</si>
  <si>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</si>
  <si>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</si>
  <si>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</si>
  <si>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</si>
  <si>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</si>
  <si>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</si>
  <si>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</si>
  <si>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</si>
  <si>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</si>
  <si>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</si>
  <si>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</si>
  <si>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</si>
  <si>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</si>
  <si>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</si>
  <si>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</si>
  <si>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</si>
  <si>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</si>
  <si>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</si>
  <si>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</si>
  <si>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</si>
  <si>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</si>
  <si>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</si>
  <si>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</si>
  <si>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</si>
  <si>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</si>
  <si>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</si>
  <si>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</si>
  <si>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</si>
  <si>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</si>
  <si>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</si>
  <si>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</si>
  <si>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</si>
  <si>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</si>
  <si>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</si>
  <si>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</si>
  <si>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</si>
  <si>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</si>
  <si>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</si>
  <si>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</si>
  <si>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</si>
  <si>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</si>
  <si>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</si>
  <si>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</si>
  <si>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</si>
  <si>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</si>
  <si>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</si>
  <si>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</si>
  <si>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</si>
  <si>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</si>
  <si>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</si>
  <si>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</si>
  <si>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</si>
  <si>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</si>
  <si>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</si>
  <si>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</si>
  <si>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</si>
  <si>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</si>
  <si>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</si>
  <si>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</si>
  <si>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</si>
  <si>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</si>
  <si>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</si>
  <si>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</si>
  <si>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</si>
  <si>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</si>
  <si>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</si>
  <si>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</si>
  <si>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</si>
  <si>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</si>
  <si>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</si>
  <si>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</si>
  <si>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</si>
  <si>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</si>
  <si>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</si>
  <si>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</si>
  <si>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</si>
  <si>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</si>
  <si>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</si>
  <si>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</si>
  <si>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</si>
  <si>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</si>
  <si>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</si>
  <si>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</si>
  <si>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</si>
  <si>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</si>
  <si>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</si>
  <si>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</si>
  <si>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</si>
  <si>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</si>
  <si>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</si>
  <si>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</si>
  <si>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</si>
  <si>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</si>
  <si>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</si>
  <si>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</si>
  <si>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</si>
  <si>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</si>
  <si>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</si>
  <si>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</si>
  <si>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</si>
  <si>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</si>
  <si>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</si>
  <si>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</si>
  <si>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</si>
  <si>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</si>
  <si>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</si>
  <si>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</si>
  <si>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</si>
  <si>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</si>
  <si>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</si>
  <si>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</si>
  <si>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</si>
  <si>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</si>
  <si>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</si>
  <si>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</si>
  <si>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</si>
  <si>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</si>
  <si>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</si>
  <si>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</si>
  <si>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</si>
  <si>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</si>
  <si>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</si>
  <si>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</si>
  <si>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</si>
  <si>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</si>
  <si>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</si>
  <si>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</si>
  <si>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</si>
  <si>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</si>
  <si>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</si>
  <si>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</si>
  <si>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</si>
  <si>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</si>
  <si>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</si>
  <si>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</si>
  <si>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</si>
  <si>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</si>
  <si>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</si>
  <si>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</si>
  <si>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</si>
  <si>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</si>
  <si>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</si>
  <si>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</si>
  <si>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</si>
  <si>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</si>
  <si>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</si>
  <si>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</si>
  <si>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</si>
  <si>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</si>
  <si>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</si>
  <si>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</si>
  <si>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</si>
  <si>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</si>
  <si>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</si>
  <si>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</si>
  <si>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</si>
  <si>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</si>
  <si>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</si>
  <si>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</si>
  <si>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</si>
  <si>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</si>
  <si>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</si>
  <si>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</si>
  <si>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</si>
  <si>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</si>
  <si>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</si>
  <si>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</si>
  <si>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</si>
  <si>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</si>
  <si>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</si>
  <si>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</si>
  <si>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</si>
  <si>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</si>
  <si>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</si>
  <si>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</si>
  <si>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</si>
  <si>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</si>
  <si>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</si>
  <si>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</si>
  <si>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</si>
  <si>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</si>
  <si>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</si>
  <si>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</si>
  <si>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</si>
  <si>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</si>
  <si>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</si>
  <si>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</si>
  <si>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</si>
  <si>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</si>
  <si>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</si>
  <si>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</si>
  <si>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</si>
  <si>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</si>
  <si>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</si>
  <si>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</si>
  <si>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</si>
  <si>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</si>
  <si>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</si>
  <si>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</si>
  <si>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</si>
  <si>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</si>
  <si>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</si>
  <si>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</si>
  <si>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</si>
  <si>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</si>
  <si>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</si>
  <si>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</si>
  <si>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</si>
  <si>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</si>
  <si>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</si>
  <si>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</si>
  <si>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</si>
  <si>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</si>
  <si>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</si>
  <si>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</si>
  <si>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</si>
  <si>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</si>
  <si>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</si>
  <si>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</si>
  <si>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</si>
  <si>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</si>
  <si>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</si>
  <si>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</si>
  <si>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</si>
  <si>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</si>
  <si>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</si>
  <si>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</si>
  <si>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</si>
  <si>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</si>
  <si>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</si>
  <si>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</si>
  <si>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</si>
  <si>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</si>
  <si>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</si>
  <si>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</si>
  <si>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</si>
  <si>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</si>
  <si>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</si>
  <si>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</si>
  <si>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</si>
  <si>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</si>
  <si>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</si>
  <si>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</si>
  <si>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</si>
  <si>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</si>
  <si>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</si>
  <si>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</si>
  <si>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</si>
  <si>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</si>
  <si>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</si>
  <si>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</si>
  <si>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</si>
  <si>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</si>
  <si>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</si>
  <si>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</si>
  <si>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</si>
  <si>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</si>
  <si>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</si>
  <si>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</si>
  <si>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</si>
  <si>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</si>
  <si>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</si>
  <si>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</si>
  <si>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</si>
  <si>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</si>
  <si>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</si>
  <si>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</si>
  <si>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</si>
  <si>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</si>
  <si>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</si>
  <si>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</si>
  <si>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</si>
  <si>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</si>
  <si>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</si>
  <si>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</si>
  <si>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</si>
  <si>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</si>
  <si>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</si>
  <si>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</si>
  <si>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</si>
  <si>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</si>
  <si>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</si>
  <si>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</si>
  <si>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</si>
  <si>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</si>
  <si>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</si>
  <si>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</si>
  <si>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</si>
  <si>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</si>
  <si>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</si>
  <si>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</si>
  <si>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</si>
  <si>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</si>
  <si>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</si>
  <si>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</si>
  <si>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</si>
  <si>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</si>
  <si>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</si>
  <si>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</si>
  <si>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</si>
  <si>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</si>
  <si>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</si>
  <si>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</si>
  <si>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</si>
  <si>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</si>
  <si>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</si>
  <si>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</si>
  <si>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</si>
  <si>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</si>
  <si>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</si>
  <si>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</si>
  <si>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</si>
  <si>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</si>
  <si>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</si>
  <si>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</si>
  <si>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</si>
  <si>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</si>
  <si>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</si>
  <si>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</si>
  <si>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</si>
  <si>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</si>
  <si>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</si>
  <si>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</si>
  <si>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</si>
  <si>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</si>
  <si>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</si>
  <si>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</si>
  <si>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</si>
  <si>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</si>
  <si>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</si>
  <si>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</si>
  <si>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</si>
  <si>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</si>
  <si>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</si>
  <si>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</si>
  <si>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</si>
  <si>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</si>
  <si>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</si>
  <si>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</si>
  <si>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</si>
  <si>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</si>
  <si>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</si>
  <si>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</si>
  <si>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</si>
  <si>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</si>
  <si>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</si>
  <si>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</si>
  <si>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</si>
  <si>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</si>
  <si>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</si>
  <si>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</si>
  <si>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</si>
  <si>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</si>
  <si>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</si>
  <si>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</si>
  <si>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</si>
  <si>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</si>
  <si>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</si>
  <si>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</si>
  <si>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</si>
  <si>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</si>
  <si>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</si>
  <si>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</si>
  <si>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</si>
  <si>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</si>
  <si>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</si>
  <si>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</si>
  <si>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</si>
  <si>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</si>
  <si>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</si>
  <si>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</si>
  <si>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</si>
  <si>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</si>
  <si>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</si>
  <si>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</si>
  <si>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</si>
  <si>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</si>
  <si>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</si>
  <si>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</si>
  <si>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</si>
  <si>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</si>
  <si>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</si>
  <si>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</si>
  <si>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</si>
  <si>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</si>
  <si>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</si>
  <si>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</si>
  <si>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</si>
  <si>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</si>
  <si>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</si>
  <si>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</si>
  <si>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</si>
  <si>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</si>
  <si>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</si>
  <si>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</si>
  <si>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</si>
  <si>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</si>
  <si>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</si>
  <si>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</si>
  <si>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</si>
  <si>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</si>
  <si>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</si>
  <si>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</si>
  <si>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</si>
  <si>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</si>
  <si>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</si>
  <si>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</si>
  <si>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</si>
  <si>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</si>
  <si>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</si>
  <si>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</si>
  <si>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</si>
  <si>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</si>
  <si>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</si>
  <si>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</si>
  <si>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</si>
  <si>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</si>
  <si>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</si>
  <si>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</si>
  <si>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</si>
  <si>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</si>
  <si>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</si>
  <si>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</si>
  <si>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</si>
  <si>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</si>
  <si>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</si>
  <si>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</si>
  <si>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</si>
  <si>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</si>
  <si>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</si>
  <si>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</si>
  <si>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</si>
  <si>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</si>
  <si>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</si>
  <si>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</si>
  <si>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</si>
  <si>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</si>
  <si>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</si>
  <si>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</si>
  <si>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</si>
  <si>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</si>
  <si>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</si>
  <si>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</si>
  <si>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</si>
  <si>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</si>
  <si>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</si>
  <si>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</si>
  <si>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</si>
  <si>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</si>
  <si>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</si>
  <si>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</si>
  <si>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</si>
  <si>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</si>
  <si>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</si>
  <si>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</si>
  <si>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</si>
  <si>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</si>
  <si>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</si>
  <si>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</si>
  <si>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</si>
  <si>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</si>
  <si>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</si>
  <si>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</si>
  <si>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</si>
  <si>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</si>
  <si>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</si>
  <si>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</si>
  <si>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</si>
  <si>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</si>
  <si>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</si>
  <si>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</si>
  <si>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</si>
  <si>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</si>
  <si>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</si>
  <si>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</si>
  <si>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</si>
  <si>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</si>
  <si>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</si>
  <si>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</si>
  <si>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</si>
  <si>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</si>
  <si>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</si>
  <si>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</si>
  <si>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</si>
  <si>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</si>
  <si>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</si>
  <si>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</si>
  <si>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</si>
  <si>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</si>
  <si>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</si>
  <si>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</si>
  <si>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</si>
  <si>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</si>
  <si>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</si>
  <si>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</si>
  <si>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</si>
  <si>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</si>
  <si>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</si>
  <si>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</si>
  <si>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</si>
  <si>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</si>
  <si>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</si>
  <si>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</si>
  <si>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</si>
  <si>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</si>
  <si>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</si>
  <si>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</si>
  <si>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</si>
  <si>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</si>
  <si>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</si>
  <si>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</si>
  <si>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</si>
  <si>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</si>
  <si>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</si>
  <si>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</si>
  <si>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</si>
  <si>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</si>
  <si>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</si>
  <si>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</si>
  <si>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</si>
  <si>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</si>
  <si>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</si>
  <si>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</si>
  <si>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</si>
  <si>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</si>
  <si>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</si>
  <si>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</si>
  <si>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</si>
  <si>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</si>
  <si>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</si>
  <si>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</si>
  <si>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</si>
  <si>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</si>
  <si>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</si>
  <si>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</si>
  <si>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</si>
  <si>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</si>
  <si>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</si>
  <si>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</si>
  <si>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</si>
  <si>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</si>
  <si>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</si>
  <si>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</si>
  <si>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</si>
  <si>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</si>
  <si>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</si>
  <si>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</si>
  <si>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</si>
  <si>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</si>
  <si>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</si>
  <si>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</si>
  <si>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</si>
  <si>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</si>
  <si>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</si>
  <si>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</si>
  <si>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</si>
  <si>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</si>
  <si>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</si>
  <si>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</si>
  <si>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</si>
  <si>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</si>
  <si>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</si>
  <si>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</si>
  <si>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</si>
  <si>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</si>
  <si>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</si>
  <si>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</si>
  <si>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</si>
  <si>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</si>
  <si>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</si>
  <si>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</si>
  <si>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</si>
  <si>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</si>
  <si>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</si>
  <si>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</si>
  <si>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</si>
  <si>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</si>
  <si>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</si>
  <si>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</si>
  <si>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</si>
  <si>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</si>
  <si>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</si>
  <si>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</si>
  <si>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</si>
  <si>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</si>
  <si>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</si>
  <si>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</si>
  <si>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</si>
  <si>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</si>
  <si>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</si>
  <si>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</si>
  <si>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</si>
  <si>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</si>
  <si>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</si>
  <si>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</si>
  <si>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</si>
  <si>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</si>
  <si>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</si>
  <si>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</si>
  <si>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</si>
  <si>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</si>
  <si>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</si>
  <si>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</si>
  <si>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</si>
  <si>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</si>
  <si>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</si>
  <si>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</si>
  <si>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</si>
  <si>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</si>
  <si>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</si>
  <si>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</si>
  <si>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</si>
  <si>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</si>
  <si>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</si>
  <si>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</si>
  <si>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</si>
  <si>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</si>
  <si>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</si>
  <si>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</si>
  <si>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</si>
  <si>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</si>
  <si>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</si>
  <si>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</si>
  <si>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</si>
  <si>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</si>
  <si>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</si>
  <si>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</si>
  <si>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</si>
  <si>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</si>
  <si>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</si>
  <si>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</si>
  <si>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</si>
  <si>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</si>
  <si>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</si>
  <si>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</si>
  <si>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</si>
  <si>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</si>
  <si>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</si>
  <si>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</si>
  <si>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</si>
  <si>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</si>
  <si>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</si>
  <si>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</si>
  <si>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</si>
  <si>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</si>
  <si>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</si>
  <si>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</si>
  <si>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</si>
  <si>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</si>
  <si>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</si>
  <si>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</si>
  <si>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</si>
  <si>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</si>
  <si>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</si>
  <si>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</si>
  <si>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</si>
  <si>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</si>
  <si>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</si>
  <si>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</si>
  <si>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</si>
  <si>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</si>
  <si>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</si>
  <si>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</si>
  <si>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</si>
  <si>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</si>
  <si>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</si>
  <si>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</si>
  <si>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</si>
  <si>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</si>
  <si>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</si>
  <si>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</si>
  <si>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</si>
  <si>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</si>
  <si>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</si>
  <si>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</si>
  <si>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</si>
  <si>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</si>
  <si>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</si>
  <si>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</si>
  <si>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</si>
  <si>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</si>
  <si>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</si>
  <si>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</si>
  <si>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</si>
  <si>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</si>
  <si>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</si>
  <si>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</si>
  <si>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</si>
  <si>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</si>
  <si>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</si>
  <si>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</si>
  <si>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</si>
  <si>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</si>
  <si>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</si>
  <si>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</si>
  <si>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</si>
  <si>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</si>
  <si>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</si>
  <si>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</si>
  <si>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</si>
  <si>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</si>
  <si>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</si>
  <si>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</si>
  <si>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</si>
  <si>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</si>
  <si>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</si>
  <si>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</si>
  <si>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</si>
  <si>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</si>
  <si>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</si>
  <si>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</si>
  <si>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</si>
  <si>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</si>
  <si>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</si>
  <si>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</si>
  <si>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Община Сунгурларе</t>
  </si>
  <si>
    <t>10.10.2017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</si>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</sst>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Сунгурларе</v>
      </c>
      <c r="C2" s="1677"/>
      <c r="D2" s="1678"/>
      <c r="E2" s="1021"/>
      <c r="F2" s="1022">
        <f>+OTCHET!H9</f>
        <v>57250</v>
      </c>
      <c r="G2" s="1023" t="str">
        <f>+OTCHET!F12</f>
        <v>5212</v>
      </c>
      <c r="H2" s="1024"/>
      <c r="I2" s="1679">
        <f>+OTCHET!H603</f>
        <v>0</v>
      </c>
      <c r="J2" s="1680"/>
      <c r="K2" s="1015"/>
      <c r="L2" s="1681" t="str">
        <f>OTCHET!H601</f>
        <v>kmetsungurlare@abv.bg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1019</v>
      </c>
      <c r="O6" s="1010"/>
      <c r="P6" s="1047">
        <f>OTCHET!F9</f>
        <v>43008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280348</v>
      </c>
      <c r="J50" s="1104">
        <f>+IF(OR($P$2=98,$P$2=42,$P$2=96,$P$2=97),$Q50,0)</f>
        <v>44704</v>
      </c>
      <c r="K50" s="1097"/>
      <c r="L50" s="1104">
        <f>+IF($P$2=33,$Q50,0)</f>
        <v>0</v>
      </c>
      <c r="M50" s="1097"/>
      <c r="N50" s="1134">
        <f>+ROUND(+G50+J50+L50,0)</f>
        <v>44704</v>
      </c>
      <c r="O50" s="1099"/>
      <c r="P50" s="1103">
        <f>+ROUND(OTCHET!E204-SUM(OTCHET!E216:E218)+OTCHET!E271+IF(+OR(OTCHET!$F$12=5500,OTCHET!$F$12=5600),0,+OTCHET!E297),0)</f>
        <v>280348</v>
      </c>
      <c r="Q50" s="1104">
        <f>+ROUND(OTCHET!L204-SUM(OTCHET!L216:L218)+OTCHET!L271+IF(+OR(OTCHET!$F$12=5500,OTCHET!$F$12=5600),0,+OTCHET!L297),0)</f>
        <v>44704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236</v>
      </c>
      <c r="J51" s="1122">
        <f>+IF(OR($P$2=98,$P$2=42,$P$2=96,$P$2=97),$Q51,0)</f>
        <v>236</v>
      </c>
      <c r="K51" s="1097"/>
      <c r="L51" s="1122">
        <f>+IF($P$2=33,$Q51,0)</f>
        <v>0</v>
      </c>
      <c r="M51" s="1097"/>
      <c r="N51" s="1123">
        <f>+ROUND(+G51+J51+L51,0)</f>
        <v>236</v>
      </c>
      <c r="O51" s="1099"/>
      <c r="P51" s="1121">
        <f>+ROUND(+SUM(OTCHET!E216:E218),0)</f>
        <v>236</v>
      </c>
      <c r="Q51" s="1122">
        <f>+ROUND(+SUM(OTCHET!L216:L218),0)</f>
        <v>236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1025</v>
      </c>
      <c r="J52" s="1122">
        <f>+IF(OR($P$2=98,$P$2=42,$P$2=96,$P$2=97),$Q52,0)</f>
        <v>1085</v>
      </c>
      <c r="K52" s="1097"/>
      <c r="L52" s="1122">
        <f>+IF($P$2=33,$Q52,0)</f>
        <v>0</v>
      </c>
      <c r="M52" s="1097"/>
      <c r="N52" s="1123">
        <f>+ROUND(+G52+J52+L52,0)</f>
        <v>1085</v>
      </c>
      <c r="O52" s="1099"/>
      <c r="P52" s="1121">
        <f>+ROUND(OTCHET!E222,0)</f>
        <v>1025</v>
      </c>
      <c r="Q52" s="1122">
        <f>+ROUND(OTCHET!L222,0)</f>
        <v>1085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173788</v>
      </c>
      <c r="J53" s="1122">
        <f>+IF(OR($P$2=98,$P$2=42,$P$2=96,$P$2=97),$Q53,0)</f>
        <v>213464</v>
      </c>
      <c r="K53" s="1097"/>
      <c r="L53" s="1122">
        <f>+IF($P$2=33,$Q53,0)</f>
        <v>0</v>
      </c>
      <c r="M53" s="1097"/>
      <c r="N53" s="1123">
        <f>+ROUND(+G53+J53+L53,0)</f>
        <v>213464</v>
      </c>
      <c r="O53" s="1099"/>
      <c r="P53" s="1121">
        <f>+ROUND(OTCHET!E186+OTCHET!E189,0)</f>
        <v>173788</v>
      </c>
      <c r="Q53" s="1122">
        <f>+ROUND(OTCHET!L186+OTCHET!L189,0)</f>
        <v>213464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21019</v>
      </c>
      <c r="J54" s="1122">
        <f>+IF(OR($P$2=98,$P$2=42,$P$2=96,$P$2=97),$Q54,0)</f>
        <v>41117</v>
      </c>
      <c r="K54" s="1097"/>
      <c r="L54" s="1122">
        <f>+IF($P$2=33,$Q54,0)</f>
        <v>0</v>
      </c>
      <c r="M54" s="1097"/>
      <c r="N54" s="1123">
        <f>+ROUND(+G54+J54+L54,0)</f>
        <v>41117</v>
      </c>
      <c r="O54" s="1099"/>
      <c r="P54" s="1121">
        <f>+ROUND(OTCHET!E195+OTCHET!E203,0)</f>
        <v>21019</v>
      </c>
      <c r="Q54" s="1122">
        <f>+ROUND(OTCHET!L195+OTCHET!L203,0)</f>
        <v>41117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476416</v>
      </c>
      <c r="J55" s="1210">
        <f>+ROUND(+SUM(J50:J54),0)</f>
        <v>300606</v>
      </c>
      <c r="K55" s="1097"/>
      <c r="L55" s="1210">
        <f>+ROUND(+SUM(L50:L54),0)</f>
        <v>0</v>
      </c>
      <c r="M55" s="1097"/>
      <c r="N55" s="1211">
        <f>+ROUND(+SUM(N50:N54),0)</f>
        <v>300606</v>
      </c>
      <c r="O55" s="1099"/>
      <c r="P55" s="1209">
        <f>+ROUND(+SUM(P50:P54),0)</f>
        <v>476416</v>
      </c>
      <c r="Q55" s="1210">
        <f>+ROUND(+SUM(Q50:Q54),0)</f>
        <v>300606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476416</v>
      </c>
      <c r="J76" s="1235">
        <f>+ROUND(J55+J62+J66+J70+J74,0)</f>
        <v>300606</v>
      </c>
      <c r="K76" s="1097"/>
      <c r="L76" s="1235">
        <f>+ROUND(L55+L62+L66+L70+L74,0)</f>
        <v>0</v>
      </c>
      <c r="M76" s="1097"/>
      <c r="N76" s="1236">
        <f>+ROUND(N55+N62+N66+N70+N74,0)</f>
        <v>300606</v>
      </c>
      <c r="O76" s="1099"/>
      <c r="P76" s="1233">
        <f>+ROUND(P55+P62+P66+P70+P74,0)</f>
        <v>476416</v>
      </c>
      <c r="Q76" s="1234">
        <f>+ROUND(Q55+Q62+Q66+Q70+Q74,0)</f>
        <v>300606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442503</v>
      </c>
      <c r="J78" s="1110">
        <f>+IF(OR($P$2=98,$P$2=42,$P$2=96,$P$2=97),$Q78,0)</f>
        <v>389922</v>
      </c>
      <c r="K78" s="1097"/>
      <c r="L78" s="1110">
        <f>+IF($P$2=33,$Q78,0)</f>
        <v>0</v>
      </c>
      <c r="M78" s="1097"/>
      <c r="N78" s="1111">
        <f>+ROUND(+G78+J78+L78,0)</f>
        <v>389922</v>
      </c>
      <c r="O78" s="1099"/>
      <c r="P78" s="1109">
        <f>+ROUND(OTCHET!E415,0)</f>
        <v>442503</v>
      </c>
      <c r="Q78" s="1110">
        <f>+ROUND(OTCHET!L415,0)</f>
        <v>389922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-109090</v>
      </c>
      <c r="K79" s="1097"/>
      <c r="L79" s="1122">
        <f>+IF($P$2=33,$Q79,0)</f>
        <v>0</v>
      </c>
      <c r="M79" s="1097"/>
      <c r="N79" s="1123">
        <f>+ROUND(+G79+J79+L79,0)</f>
        <v>-109090</v>
      </c>
      <c r="O79" s="1099"/>
      <c r="P79" s="1121">
        <f>+ROUND(OTCHET!E425,0)</f>
        <v>0</v>
      </c>
      <c r="Q79" s="1122">
        <f>+ROUND(OTCHET!L425,0)</f>
        <v>-109090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442503</v>
      </c>
      <c r="J80" s="1244">
        <f>+ROUND(J78+J79,0)</f>
        <v>280832</v>
      </c>
      <c r="K80" s="1097"/>
      <c r="L80" s="1244">
        <f>+ROUND(L78+L79,0)</f>
        <v>0</v>
      </c>
      <c r="M80" s="1097"/>
      <c r="N80" s="1245">
        <f>+ROUND(N78+N79,0)</f>
        <v>280832</v>
      </c>
      <c r="O80" s="1099"/>
      <c r="P80" s="1243">
        <f>+ROUND(P78+P79,0)</f>
        <v>442503</v>
      </c>
      <c r="Q80" s="1244">
        <f>+ROUND(Q78+Q79,0)</f>
        <v>280832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-33913</v>
      </c>
      <c r="J82" s="1257">
        <f>+ROUND(J47,0)-ROUND(J76,0)+ROUND(J80,0)</f>
        <v>-19774</v>
      </c>
      <c r="K82" s="1097"/>
      <c r="L82" s="1257">
        <f>+ROUND(L47,0)-ROUND(L76,0)+ROUND(L80,0)</f>
        <v>0</v>
      </c>
      <c r="M82" s="1097"/>
      <c r="N82" s="1258">
        <f>+ROUND(N47,0)-ROUND(N76,0)+ROUND(N80,0)</f>
        <v>-19774</v>
      </c>
      <c r="O82" s="1259"/>
      <c r="P82" s="1256">
        <f>+ROUND(P47,0)-ROUND(P76,0)+ROUND(P80,0)</f>
        <v>-33913</v>
      </c>
      <c r="Q82" s="1257">
        <f>+ROUND(Q47,0)-ROUND(Q76,0)+ROUND(Q80,0)</f>
        <v>-19774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33913</v>
      </c>
      <c r="J83" s="1265">
        <f>+ROUND(J100,0)+ROUND(J119,0)+ROUND(J125,0)-ROUND(J130,0)</f>
        <v>19774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19774</v>
      </c>
      <c r="O83" s="1259"/>
      <c r="P83" s="1264">
        <f>+ROUND(P100,0)+ROUND(P119,0)+ROUND(P125,0)-ROUND(P130,0)</f>
        <v>33913</v>
      </c>
      <c r="Q83" s="1265">
        <f>+ROUND(Q100,0)+ROUND(Q119,0)+ROUND(Q125,0)-ROUND(Q130,0)</f>
        <v>19774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32976</v>
      </c>
      <c r="J122" s="1122">
        <f>+IF(OR($P$2=98,$P$2=42,$P$2=96,$P$2=97),$Q122,0)</f>
        <v>26880</v>
      </c>
      <c r="K122" s="1097"/>
      <c r="L122" s="1122">
        <f>+IF($P$2=33,$Q122,0)</f>
        <v>0</v>
      </c>
      <c r="M122" s="1097"/>
      <c r="N122" s="1123">
        <f>+ROUND(+G122+J122+L122,0)</f>
        <v>26880</v>
      </c>
      <c r="O122" s="1099"/>
      <c r="P122" s="1121">
        <f>+ROUND(OTCHET!E520,0)</f>
        <v>32976</v>
      </c>
      <c r="Q122" s="1122">
        <f>+ROUND(OTCHET!L520,0)</f>
        <v>26880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32976</v>
      </c>
      <c r="J125" s="1244">
        <f>+ROUND(+SUM(J121:J124),0)</f>
        <v>26880</v>
      </c>
      <c r="K125" s="1097"/>
      <c r="L125" s="1244">
        <f>+ROUND(+SUM(L121:L124),0)</f>
        <v>0</v>
      </c>
      <c r="M125" s="1097"/>
      <c r="N125" s="1245">
        <f>+ROUND(+SUM(N121:N124),0)</f>
        <v>26880</v>
      </c>
      <c r="O125" s="1099"/>
      <c r="P125" s="1243">
        <f>+ROUND(+SUM(P121:P124),0)</f>
        <v>32976</v>
      </c>
      <c r="Q125" s="1244">
        <f>+ROUND(+SUM(Q121:Q124),0)</f>
        <v>26880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937</v>
      </c>
      <c r="J127" s="1110">
        <f>+IF(OR($P$2=98,$P$2=42,$P$2=96,$P$2=97),$Q127,0)</f>
        <v>937</v>
      </c>
      <c r="K127" s="1097"/>
      <c r="L127" s="1110">
        <f>+IF($P$2=33,$Q127,0)</f>
        <v>0</v>
      </c>
      <c r="M127" s="1097"/>
      <c r="N127" s="1111">
        <f>+ROUND(+G127+J127+L127,0)</f>
        <v>937</v>
      </c>
      <c r="O127" s="1099"/>
      <c r="P127" s="1109">
        <f>+ROUND(+SUM(OTCHET!E563:E568)+SUM(OTCHET!E577:E578)+IF(AND(OTCHET!$F$12=9900,+OTCHET!$E$15=0),0,SUM(OTCHET!E583:E584)),0)</f>
        <v>937</v>
      </c>
      <c r="Q127" s="1110">
        <f>+ROUND(+SUM(OTCHET!L563:L568)+SUM(OTCHET!L577:L578)+IF(AND(OTCHET!$F$12=9900,+OTCHET!$E$15=0),0,SUM(OTCHET!L583:L584)),0)</f>
        <v>937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8043</v>
      </c>
      <c r="K129" s="1097"/>
      <c r="L129" s="1122">
        <f>+IF($P$2=33,$Q129,0)</f>
        <v>0</v>
      </c>
      <c r="M129" s="1097"/>
      <c r="N129" s="1123">
        <f>+ROUND(+G129+J129+L129,0)</f>
        <v>8043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8043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-937</v>
      </c>
      <c r="J130" s="1297">
        <f>+ROUND(+J129-J127-J128,0)</f>
        <v>7106</v>
      </c>
      <c r="K130" s="1097"/>
      <c r="L130" s="1297">
        <f>+ROUND(+L129-L127-L128,0)</f>
        <v>0</v>
      </c>
      <c r="M130" s="1097"/>
      <c r="N130" s="1298">
        <f>+ROUND(+N129-N127-N128,0)</f>
        <v>7106</v>
      </c>
      <c r="O130" s="1099"/>
      <c r="P130" s="1296">
        <f>+ROUND(+P129-P127-P128,0)</f>
        <v>-937</v>
      </c>
      <c r="Q130" s="1297">
        <f>+ROUND(+Q129-Q127-Q128,0)</f>
        <v>7106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10.10.2017 г.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55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990</v>
      </c>
      <c r="F11" s="708">
        <f>OTCHET!F9</f>
        <v>43008</v>
      </c>
      <c r="G11" s="709" t="s">
        <v>991</v>
      </c>
      <c r="H11" s="710">
        <f>OTCHET!H9</f>
        <v>57250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476416</v>
      </c>
      <c r="F38" s="848">
        <f>SUM(F39:F53)-F44-F46-F51-F52</f>
        <v>300606</v>
      </c>
      <c r="G38" s="849">
        <f>SUM(G39:G53)-G44-G46-G51-G52</f>
        <v>0</v>
      </c>
      <c r="H38" s="850">
        <f>SUM(H39:H53)-H44-H46-H51-H52</f>
        <v>300606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60450</v>
      </c>
      <c r="F39" s="771">
        <f aca="true" t="shared" si="1" ref="F39:F53">+G39+H39+I39</f>
        <v>66553</v>
      </c>
      <c r="G39" s="772">
        <f>OTCHET!I186</f>
        <v>0</v>
      </c>
      <c r="H39" s="773">
        <f>OTCHET!J186</f>
        <v>66553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113338</v>
      </c>
      <c r="F40" s="816">
        <f t="shared" si="1"/>
        <v>146911</v>
      </c>
      <c r="G40" s="817">
        <f>OTCHET!I189</f>
        <v>0</v>
      </c>
      <c r="H40" s="818">
        <f>OTCHET!J189</f>
        <v>146911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21019</v>
      </c>
      <c r="F41" s="816">
        <f t="shared" si="1"/>
        <v>41117</v>
      </c>
      <c r="G41" s="817">
        <f>+OTCHET!I195+OTCHET!I203</f>
        <v>0</v>
      </c>
      <c r="H41" s="818">
        <f>+OTCHET!J195+OTCHET!J203</f>
        <v>41117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281609</v>
      </c>
      <c r="F42" s="816">
        <f t="shared" si="1"/>
        <v>46025</v>
      </c>
      <c r="G42" s="817">
        <f>+OTCHET!I204+OTCHET!I222+OTCHET!I271</f>
        <v>0</v>
      </c>
      <c r="H42" s="818">
        <f>+OTCHET!J204+OTCHET!J222+OTCHET!J271</f>
        <v>46025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442503</v>
      </c>
      <c r="F54" s="894">
        <f>+F55+F56+F60</f>
        <v>280832</v>
      </c>
      <c r="G54" s="895">
        <f>+G55+G56+G60</f>
        <v>0</v>
      </c>
      <c r="H54" s="896">
        <f>+H55+H56+H60</f>
        <v>280832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442503</v>
      </c>
      <c r="F56" s="903">
        <f t="shared" si="2"/>
        <v>280832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280832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-109090</v>
      </c>
      <c r="G57" s="908">
        <f>+OTCHET!I418+OTCHET!I419+OTCHET!I420+OTCHET!I421+OTCHET!I422</f>
        <v>0</v>
      </c>
      <c r="H57" s="909">
        <f>+OTCHET!J418+OTCHET!J419+OTCHET!J420+OTCHET!J421+OTCHET!J422</f>
        <v>-109090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-33913</v>
      </c>
      <c r="F62" s="929">
        <f>+F22-F38+F54-F61</f>
        <v>-19774</v>
      </c>
      <c r="G62" s="930">
        <f>+G22-G38+G54-G61</f>
        <v>0</v>
      </c>
      <c r="H62" s="931">
        <f>+H22-H38+H54-H61</f>
        <v>-19774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33913</v>
      </c>
      <c r="F64" s="939">
        <f>SUM(+F66+F74+F75+F82+F83+F84+F87+F88+F89+F90+F91+F92+F93)</f>
        <v>19774</v>
      </c>
      <c r="G64" s="940">
        <f>SUM(+G66+G74+G75+G82+G83+G84+G87+G88+G89+G90+G91+G92+G93)</f>
        <v>0</v>
      </c>
      <c r="H64" s="941">
        <f>SUM(+H66+H74+H75+H82+H83+H84+H87+H88+H89+H90+H91+H92+H93)</f>
        <v>19774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32976</v>
      </c>
      <c r="F84" s="907">
        <f>+F85+F86</f>
        <v>26880</v>
      </c>
      <c r="G84" s="908">
        <f>+G85+G86</f>
        <v>0</v>
      </c>
      <c r="H84" s="909">
        <f>+H85+H86</f>
        <v>26880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32976</v>
      </c>
      <c r="F86" s="965">
        <f t="shared" si="5"/>
        <v>26880</v>
      </c>
      <c r="G86" s="966">
        <f>+OTCHET!I517+OTCHET!I520+OTCHET!I540</f>
        <v>0</v>
      </c>
      <c r="H86" s="967">
        <f>+OTCHET!J517+OTCHET!J520+OTCHET!J540</f>
        <v>26880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937</v>
      </c>
      <c r="F88" s="903">
        <f t="shared" si="5"/>
        <v>937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937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-8043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-8043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kmetsungurlare@abv.bg</v>
      </c>
      <c r="C105" s="988"/>
      <c r="D105" s="988"/>
      <c r="E105" s="670"/>
      <c r="F105" s="704"/>
      <c r="G105" s="1377">
        <f>+OTCHET!E601</f>
        <v>55715085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Елена Ралчева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Елена Ралчева</v>
      </c>
      <c r="F112" s="1752"/>
      <c r="G112" s="1004"/>
      <c r="H112" s="690"/>
      <c r="I112" s="1376" t="str">
        <f>+OTCHET!G599</f>
        <v>инж. Васил Панделиев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zoomScale="75" zoomScaleNormal="75" zoomScalePageLayoutView="0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2062</v>
      </c>
      <c r="C9" s="1799"/>
      <c r="D9" s="1800"/>
      <c r="E9" s="115">
        <v>42736</v>
      </c>
      <c r="F9" s="116">
        <v>43008</v>
      </c>
      <c r="G9" s="113"/>
      <c r="H9" s="1418">
        <v>57250</v>
      </c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септември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Сунгурларе</v>
      </c>
      <c r="C12" s="1802"/>
      <c r="D12" s="1803"/>
      <c r="E12" s="118" t="s">
        <v>983</v>
      </c>
      <c r="F12" s="1591" t="s">
        <v>1408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 t="str">
        <f>$B$9</f>
        <v>Община Сунгурларе</v>
      </c>
      <c r="C175" s="1780"/>
      <c r="D175" s="1781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Сунгурларе</v>
      </c>
      <c r="C178" s="1802"/>
      <c r="D178" s="1803"/>
      <c r="E178" s="232" t="s">
        <v>908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60450</v>
      </c>
      <c r="F186" s="275">
        <f t="shared" si="42"/>
        <v>0</v>
      </c>
      <c r="G186" s="276">
        <f t="shared" si="42"/>
        <v>60450</v>
      </c>
      <c r="H186" s="277">
        <f t="shared" si="42"/>
        <v>0</v>
      </c>
      <c r="I186" s="275">
        <f t="shared" si="42"/>
        <v>0</v>
      </c>
      <c r="J186" s="276">
        <f t="shared" si="42"/>
        <v>66553</v>
      </c>
      <c r="K186" s="277">
        <f t="shared" si="42"/>
        <v>0</v>
      </c>
      <c r="L186" s="274">
        <f t="shared" si="42"/>
        <v>66553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59450</v>
      </c>
      <c r="F187" s="283">
        <f t="shared" si="44"/>
        <v>0</v>
      </c>
      <c r="G187" s="284">
        <f t="shared" si="44"/>
        <v>59450</v>
      </c>
      <c r="H187" s="285">
        <f t="shared" si="44"/>
        <v>0</v>
      </c>
      <c r="I187" s="283">
        <f t="shared" si="44"/>
        <v>0</v>
      </c>
      <c r="J187" s="284">
        <f t="shared" si="44"/>
        <v>64515</v>
      </c>
      <c r="K187" s="285">
        <f t="shared" si="44"/>
        <v>0</v>
      </c>
      <c r="L187" s="282">
        <f t="shared" si="44"/>
        <v>64515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1000</v>
      </c>
      <c r="F188" s="289">
        <f t="shared" si="44"/>
        <v>0</v>
      </c>
      <c r="G188" s="290">
        <f t="shared" si="44"/>
        <v>1000</v>
      </c>
      <c r="H188" s="291">
        <f t="shared" si="44"/>
        <v>0</v>
      </c>
      <c r="I188" s="289">
        <f t="shared" si="44"/>
        <v>0</v>
      </c>
      <c r="J188" s="290">
        <f t="shared" si="44"/>
        <v>2038</v>
      </c>
      <c r="K188" s="291">
        <f t="shared" si="44"/>
        <v>0</v>
      </c>
      <c r="L188" s="288">
        <f t="shared" si="44"/>
        <v>2038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113338</v>
      </c>
      <c r="F189" s="275">
        <f t="shared" si="45"/>
        <v>0</v>
      </c>
      <c r="G189" s="276">
        <f t="shared" si="45"/>
        <v>113338</v>
      </c>
      <c r="H189" s="277">
        <f t="shared" si="45"/>
        <v>0</v>
      </c>
      <c r="I189" s="275">
        <f t="shared" si="45"/>
        <v>0</v>
      </c>
      <c r="J189" s="276">
        <f t="shared" si="45"/>
        <v>146911</v>
      </c>
      <c r="K189" s="277">
        <f t="shared" si="45"/>
        <v>0</v>
      </c>
      <c r="L189" s="274">
        <f t="shared" si="45"/>
        <v>146911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111447</v>
      </c>
      <c r="F190" s="283">
        <f t="shared" si="46"/>
        <v>0</v>
      </c>
      <c r="G190" s="284">
        <f t="shared" si="46"/>
        <v>111447</v>
      </c>
      <c r="H190" s="285">
        <f t="shared" si="46"/>
        <v>0</v>
      </c>
      <c r="I190" s="283">
        <f t="shared" si="46"/>
        <v>0</v>
      </c>
      <c r="J190" s="284">
        <f t="shared" si="46"/>
        <v>144061</v>
      </c>
      <c r="K190" s="285">
        <f t="shared" si="46"/>
        <v>0</v>
      </c>
      <c r="L190" s="282">
        <f t="shared" si="46"/>
        <v>144061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1891</v>
      </c>
      <c r="F191" s="297">
        <f t="shared" si="46"/>
        <v>0</v>
      </c>
      <c r="G191" s="298">
        <f t="shared" si="46"/>
        <v>1891</v>
      </c>
      <c r="H191" s="299">
        <f t="shared" si="46"/>
        <v>0</v>
      </c>
      <c r="I191" s="297">
        <f t="shared" si="46"/>
        <v>0</v>
      </c>
      <c r="J191" s="298">
        <f t="shared" si="46"/>
        <v>2850</v>
      </c>
      <c r="K191" s="299">
        <f t="shared" si="46"/>
        <v>0</v>
      </c>
      <c r="L191" s="296">
        <f t="shared" si="46"/>
        <v>2850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21019</v>
      </c>
      <c r="F195" s="275">
        <f t="shared" si="47"/>
        <v>0</v>
      </c>
      <c r="G195" s="276">
        <f t="shared" si="47"/>
        <v>21019</v>
      </c>
      <c r="H195" s="277">
        <f t="shared" si="47"/>
        <v>0</v>
      </c>
      <c r="I195" s="275">
        <f t="shared" si="47"/>
        <v>0</v>
      </c>
      <c r="J195" s="276">
        <f t="shared" si="47"/>
        <v>41117</v>
      </c>
      <c r="K195" s="277">
        <f t="shared" si="47"/>
        <v>0</v>
      </c>
      <c r="L195" s="274">
        <f t="shared" si="47"/>
        <v>41117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11687</v>
      </c>
      <c r="F196" s="283">
        <f t="shared" si="48"/>
        <v>0</v>
      </c>
      <c r="G196" s="284">
        <f t="shared" si="48"/>
        <v>11687</v>
      </c>
      <c r="H196" s="285">
        <f t="shared" si="48"/>
        <v>0</v>
      </c>
      <c r="I196" s="283">
        <f t="shared" si="48"/>
        <v>0</v>
      </c>
      <c r="J196" s="284">
        <f t="shared" si="48"/>
        <v>23960</v>
      </c>
      <c r="K196" s="285">
        <f t="shared" si="48"/>
        <v>0</v>
      </c>
      <c r="L196" s="282">
        <f t="shared" si="48"/>
        <v>23960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2227</v>
      </c>
      <c r="F197" s="297">
        <f t="shared" si="48"/>
        <v>0</v>
      </c>
      <c r="G197" s="298">
        <f t="shared" si="48"/>
        <v>2227</v>
      </c>
      <c r="H197" s="299">
        <f t="shared" si="48"/>
        <v>0</v>
      </c>
      <c r="I197" s="297">
        <f t="shared" si="48"/>
        <v>0</v>
      </c>
      <c r="J197" s="298">
        <f t="shared" si="48"/>
        <v>2340</v>
      </c>
      <c r="K197" s="299">
        <f t="shared" si="48"/>
        <v>0</v>
      </c>
      <c r="L197" s="296">
        <f t="shared" si="48"/>
        <v>2340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4791</v>
      </c>
      <c r="F199" s="297">
        <f t="shared" si="48"/>
        <v>0</v>
      </c>
      <c r="G199" s="298">
        <f t="shared" si="48"/>
        <v>4791</v>
      </c>
      <c r="H199" s="299">
        <f t="shared" si="48"/>
        <v>0</v>
      </c>
      <c r="I199" s="297">
        <f t="shared" si="48"/>
        <v>0</v>
      </c>
      <c r="J199" s="298">
        <f t="shared" si="48"/>
        <v>10116</v>
      </c>
      <c r="K199" s="299">
        <f t="shared" si="48"/>
        <v>0</v>
      </c>
      <c r="L199" s="296">
        <f t="shared" si="48"/>
        <v>10116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2314</v>
      </c>
      <c r="F200" s="297">
        <f t="shared" si="48"/>
        <v>0</v>
      </c>
      <c r="G200" s="298">
        <f t="shared" si="48"/>
        <v>2314</v>
      </c>
      <c r="H200" s="299">
        <f t="shared" si="48"/>
        <v>0</v>
      </c>
      <c r="I200" s="297">
        <f t="shared" si="48"/>
        <v>0</v>
      </c>
      <c r="J200" s="298">
        <f t="shared" si="48"/>
        <v>4701</v>
      </c>
      <c r="K200" s="299">
        <f t="shared" si="48"/>
        <v>0</v>
      </c>
      <c r="L200" s="296">
        <f t="shared" si="48"/>
        <v>4701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280584</v>
      </c>
      <c r="F204" s="275">
        <f t="shared" si="49"/>
        <v>0</v>
      </c>
      <c r="G204" s="276">
        <f t="shared" si="49"/>
        <v>280584</v>
      </c>
      <c r="H204" s="277">
        <f t="shared" si="49"/>
        <v>0</v>
      </c>
      <c r="I204" s="275">
        <f t="shared" si="49"/>
        <v>0</v>
      </c>
      <c r="J204" s="276">
        <f t="shared" si="49"/>
        <v>44940</v>
      </c>
      <c r="K204" s="277">
        <f t="shared" si="49"/>
        <v>0</v>
      </c>
      <c r="L204" s="311">
        <f t="shared" si="49"/>
        <v>44940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15547</v>
      </c>
      <c r="F205" s="283">
        <f t="shared" si="50"/>
        <v>0</v>
      </c>
      <c r="G205" s="284">
        <f t="shared" si="50"/>
        <v>15547</v>
      </c>
      <c r="H205" s="285">
        <f t="shared" si="50"/>
        <v>0</v>
      </c>
      <c r="I205" s="283">
        <f t="shared" si="50"/>
        <v>0</v>
      </c>
      <c r="J205" s="284">
        <f t="shared" si="50"/>
        <v>11827</v>
      </c>
      <c r="K205" s="285">
        <f t="shared" si="50"/>
        <v>0</v>
      </c>
      <c r="L205" s="282">
        <f t="shared" si="50"/>
        <v>11827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3306</v>
      </c>
      <c r="F208" s="297">
        <f t="shared" si="50"/>
        <v>0</v>
      </c>
      <c r="G208" s="298">
        <f t="shared" si="50"/>
        <v>3306</v>
      </c>
      <c r="H208" s="299">
        <f t="shared" si="50"/>
        <v>0</v>
      </c>
      <c r="I208" s="297">
        <f t="shared" si="50"/>
        <v>0</v>
      </c>
      <c r="J208" s="298">
        <f t="shared" si="50"/>
        <v>3306</v>
      </c>
      <c r="K208" s="299">
        <f t="shared" si="50"/>
        <v>0</v>
      </c>
      <c r="L208" s="296">
        <f t="shared" si="50"/>
        <v>3306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18675</v>
      </c>
      <c r="F209" s="297">
        <f t="shared" si="50"/>
        <v>0</v>
      </c>
      <c r="G209" s="298">
        <f t="shared" si="50"/>
        <v>18675</v>
      </c>
      <c r="H209" s="299">
        <f t="shared" si="50"/>
        <v>0</v>
      </c>
      <c r="I209" s="297">
        <f t="shared" si="50"/>
        <v>0</v>
      </c>
      <c r="J209" s="298">
        <f t="shared" si="50"/>
        <v>15716</v>
      </c>
      <c r="K209" s="299">
        <f t="shared" si="50"/>
        <v>0</v>
      </c>
      <c r="L209" s="296">
        <f t="shared" si="50"/>
        <v>15716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850</v>
      </c>
      <c r="F210" s="316">
        <f t="shared" si="50"/>
        <v>0</v>
      </c>
      <c r="G210" s="317">
        <f t="shared" si="50"/>
        <v>850</v>
      </c>
      <c r="H210" s="318">
        <f t="shared" si="50"/>
        <v>0</v>
      </c>
      <c r="I210" s="316">
        <f t="shared" si="50"/>
        <v>0</v>
      </c>
      <c r="J210" s="317">
        <f t="shared" si="50"/>
        <v>920</v>
      </c>
      <c r="K210" s="318">
        <f t="shared" si="50"/>
        <v>0</v>
      </c>
      <c r="L210" s="315">
        <f t="shared" si="50"/>
        <v>920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241950</v>
      </c>
      <c r="F211" s="322">
        <f t="shared" si="50"/>
        <v>0</v>
      </c>
      <c r="G211" s="323">
        <f t="shared" si="50"/>
        <v>241950</v>
      </c>
      <c r="H211" s="324">
        <f t="shared" si="50"/>
        <v>0</v>
      </c>
      <c r="I211" s="322">
        <f t="shared" si="50"/>
        <v>0</v>
      </c>
      <c r="J211" s="323">
        <f t="shared" si="50"/>
        <v>12885</v>
      </c>
      <c r="K211" s="324">
        <f t="shared" si="50"/>
        <v>0</v>
      </c>
      <c r="L211" s="321">
        <f t="shared" si="50"/>
        <v>12885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20</v>
      </c>
      <c r="F213" s="322">
        <f t="shared" si="50"/>
        <v>0</v>
      </c>
      <c r="G213" s="323">
        <f t="shared" si="50"/>
        <v>20</v>
      </c>
      <c r="H213" s="324">
        <f t="shared" si="50"/>
        <v>0</v>
      </c>
      <c r="I213" s="322">
        <f t="shared" si="50"/>
        <v>0</v>
      </c>
      <c r="J213" s="323">
        <f t="shared" si="50"/>
        <v>50</v>
      </c>
      <c r="K213" s="324">
        <f t="shared" si="50"/>
        <v>0</v>
      </c>
      <c r="L213" s="321">
        <f t="shared" si="50"/>
        <v>50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236</v>
      </c>
      <c r="F216" s="322">
        <f t="shared" si="51"/>
        <v>0</v>
      </c>
      <c r="G216" s="323">
        <f t="shared" si="51"/>
        <v>236</v>
      </c>
      <c r="H216" s="324">
        <f t="shared" si="51"/>
        <v>0</v>
      </c>
      <c r="I216" s="322">
        <f t="shared" si="51"/>
        <v>0</v>
      </c>
      <c r="J216" s="323">
        <f t="shared" si="51"/>
        <v>236</v>
      </c>
      <c r="K216" s="324">
        <f t="shared" si="51"/>
        <v>0</v>
      </c>
      <c r="L216" s="321">
        <f t="shared" si="51"/>
        <v>236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1025</v>
      </c>
      <c r="F222" s="275">
        <f t="shared" si="53"/>
        <v>0</v>
      </c>
      <c r="G222" s="276">
        <f t="shared" si="53"/>
        <v>1025</v>
      </c>
      <c r="H222" s="277">
        <f t="shared" si="53"/>
        <v>0</v>
      </c>
      <c r="I222" s="275">
        <f t="shared" si="53"/>
        <v>0</v>
      </c>
      <c r="J222" s="276">
        <f t="shared" si="53"/>
        <v>1085</v>
      </c>
      <c r="K222" s="277">
        <f t="shared" si="53"/>
        <v>0</v>
      </c>
      <c r="L222" s="311">
        <f t="shared" si="53"/>
        <v>1085</v>
      </c>
      <c r="M222" s="7">
        <f t="shared" si="43"/>
        <v>1</v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994</v>
      </c>
      <c r="F223" s="283">
        <f t="shared" si="54"/>
        <v>0</v>
      </c>
      <c r="G223" s="284">
        <f t="shared" si="54"/>
        <v>994</v>
      </c>
      <c r="H223" s="285">
        <f t="shared" si="54"/>
        <v>0</v>
      </c>
      <c r="I223" s="283">
        <f t="shared" si="54"/>
        <v>0</v>
      </c>
      <c r="J223" s="284">
        <f t="shared" si="54"/>
        <v>1054</v>
      </c>
      <c r="K223" s="285">
        <f t="shared" si="54"/>
        <v>0</v>
      </c>
      <c r="L223" s="282">
        <f t="shared" si="54"/>
        <v>1054</v>
      </c>
      <c r="M223" s="7">
        <f t="shared" si="43"/>
        <v>1</v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31</v>
      </c>
      <c r="F224" s="297">
        <f t="shared" si="54"/>
        <v>0</v>
      </c>
      <c r="G224" s="298">
        <f t="shared" si="54"/>
        <v>31</v>
      </c>
      <c r="H224" s="299">
        <f t="shared" si="54"/>
        <v>0</v>
      </c>
      <c r="I224" s="297">
        <f t="shared" si="54"/>
        <v>0</v>
      </c>
      <c r="J224" s="298">
        <f t="shared" si="54"/>
        <v>31</v>
      </c>
      <c r="K224" s="299">
        <f t="shared" si="54"/>
        <v>0</v>
      </c>
      <c r="L224" s="296">
        <f t="shared" si="54"/>
        <v>31</v>
      </c>
      <c r="M224" s="7">
        <f t="shared" si="43"/>
        <v>1</v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476416</v>
      </c>
      <c r="F301" s="397">
        <f t="shared" si="79"/>
        <v>0</v>
      </c>
      <c r="G301" s="398">
        <f t="shared" si="79"/>
        <v>476416</v>
      </c>
      <c r="H301" s="399">
        <f t="shared" si="79"/>
        <v>0</v>
      </c>
      <c r="I301" s="397">
        <f t="shared" si="79"/>
        <v>0</v>
      </c>
      <c r="J301" s="398">
        <f t="shared" si="79"/>
        <v>300606</v>
      </c>
      <c r="K301" s="399">
        <f t="shared" si="79"/>
        <v>0</v>
      </c>
      <c r="L301" s="396">
        <f t="shared" si="79"/>
        <v>300606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 t="str">
        <f>$B$9</f>
        <v>Община Сунгурларе</v>
      </c>
      <c r="C346" s="1780"/>
      <c r="D346" s="1781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Сунгурларе</v>
      </c>
      <c r="C349" s="1802"/>
      <c r="D349" s="1803"/>
      <c r="E349" s="411" t="s">
        <v>908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442503</v>
      </c>
      <c r="F395" s="1623">
        <f t="shared" si="92"/>
        <v>0</v>
      </c>
      <c r="G395" s="1654">
        <f t="shared" si="92"/>
        <v>442503</v>
      </c>
      <c r="H395" s="1657">
        <f>SUM(H396:H397)</f>
        <v>0</v>
      </c>
      <c r="I395" s="1623">
        <f t="shared" si="92"/>
        <v>0</v>
      </c>
      <c r="J395" s="1655">
        <f t="shared" si="92"/>
        <v>389922</v>
      </c>
      <c r="K395" s="446">
        <f>SUM(K396:K397)</f>
        <v>0</v>
      </c>
      <c r="L395" s="1380">
        <f t="shared" si="92"/>
        <v>389922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442503</v>
      </c>
      <c r="F396" s="152">
        <v>0</v>
      </c>
      <c r="G396" s="1647">
        <v>442503</v>
      </c>
      <c r="H396" s="1618">
        <v>0</v>
      </c>
      <c r="I396" s="152">
        <v>0</v>
      </c>
      <c r="J396" s="1647">
        <v>389922</v>
      </c>
      <c r="K396" s="1653">
        <v>0</v>
      </c>
      <c r="L396" s="1381">
        <f>I396+J396+K396</f>
        <v>389922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442503</v>
      </c>
      <c r="F415" s="497">
        <f t="shared" si="98"/>
        <v>0</v>
      </c>
      <c r="G415" s="498">
        <f t="shared" si="98"/>
        <v>442503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389922</v>
      </c>
      <c r="K415" s="516">
        <f>SUM(K357,K371,K379,K384,K387,K392,K395,K398,K401,K402,K405,K408)</f>
        <v>0</v>
      </c>
      <c r="L415" s="513">
        <f t="shared" si="98"/>
        <v>389922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0</v>
      </c>
      <c r="J420" s="1631">
        <v>-109090</v>
      </c>
      <c r="K420" s="1481">
        <v>0</v>
      </c>
      <c r="L420" s="1380">
        <f>I420+J420+K420</f>
        <v>-109090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-109090</v>
      </c>
      <c r="K425" s="516">
        <f t="shared" si="100"/>
        <v>0</v>
      </c>
      <c r="L425" s="513">
        <f t="shared" si="100"/>
        <v>-109090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 t="str">
        <f>$B$9</f>
        <v>Община Сунгурларе</v>
      </c>
      <c r="C431" s="1780"/>
      <c r="D431" s="1781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Сунгурларе</v>
      </c>
      <c r="C434" s="1802"/>
      <c r="D434" s="1803"/>
      <c r="E434" s="411" t="s">
        <v>908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-33913</v>
      </c>
      <c r="F441" s="547">
        <f t="shared" si="103"/>
        <v>0</v>
      </c>
      <c r="G441" s="548">
        <f t="shared" si="103"/>
        <v>-33913</v>
      </c>
      <c r="H441" s="549">
        <f>+H168-H301+H415+H425</f>
        <v>0</v>
      </c>
      <c r="I441" s="547">
        <f t="shared" si="103"/>
        <v>0</v>
      </c>
      <c r="J441" s="548">
        <f t="shared" si="103"/>
        <v>-19774</v>
      </c>
      <c r="K441" s="549">
        <f t="shared" si="103"/>
        <v>0</v>
      </c>
      <c r="L441" s="550">
        <f t="shared" si="103"/>
        <v>-19774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33913</v>
      </c>
      <c r="F442" s="554">
        <f t="shared" si="104"/>
        <v>0</v>
      </c>
      <c r="G442" s="555">
        <f t="shared" si="104"/>
        <v>33913</v>
      </c>
      <c r="H442" s="556">
        <f t="shared" si="104"/>
        <v>0</v>
      </c>
      <c r="I442" s="554">
        <f t="shared" si="104"/>
        <v>0</v>
      </c>
      <c r="J442" s="555">
        <f t="shared" si="104"/>
        <v>19774</v>
      </c>
      <c r="K442" s="556">
        <f t="shared" si="104"/>
        <v>0</v>
      </c>
      <c r="L442" s="557">
        <f>+L593</f>
        <v>19774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 t="str">
        <f>$B$9</f>
        <v>Община Сунгурларе</v>
      </c>
      <c r="C447" s="1780"/>
      <c r="D447" s="1781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Сунгурларе</v>
      </c>
      <c r="C450" s="1802"/>
      <c r="D450" s="1803"/>
      <c r="E450" s="411" t="s">
        <v>908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32976</v>
      </c>
      <c r="F520" s="588">
        <f t="shared" si="125"/>
        <v>0</v>
      </c>
      <c r="G520" s="581">
        <f t="shared" si="125"/>
        <v>32976</v>
      </c>
      <c r="H520" s="582">
        <f>SUM(H521:H526)</f>
        <v>0</v>
      </c>
      <c r="I520" s="588">
        <f t="shared" si="125"/>
        <v>0</v>
      </c>
      <c r="J520" s="581">
        <f t="shared" si="125"/>
        <v>26880</v>
      </c>
      <c r="K520" s="582">
        <f t="shared" si="125"/>
        <v>0</v>
      </c>
      <c r="L520" s="579">
        <f t="shared" si="125"/>
        <v>26880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32976</v>
      </c>
      <c r="F523" s="158">
        <v>0</v>
      </c>
      <c r="G523" s="159">
        <v>32976</v>
      </c>
      <c r="H523" s="586">
        <v>0</v>
      </c>
      <c r="I523" s="158">
        <v>0</v>
      </c>
      <c r="J523" s="159">
        <v>26880</v>
      </c>
      <c r="K523" s="586">
        <v>0</v>
      </c>
      <c r="L523" s="1389">
        <f t="shared" si="121"/>
        <v>26880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937</v>
      </c>
      <c r="F562" s="588">
        <f t="shared" si="133"/>
        <v>0</v>
      </c>
      <c r="G562" s="581">
        <f t="shared" si="133"/>
        <v>937</v>
      </c>
      <c r="H562" s="582">
        <f>SUM(H563:H581)</f>
        <v>0</v>
      </c>
      <c r="I562" s="588">
        <f t="shared" si="133"/>
        <v>0</v>
      </c>
      <c r="J562" s="581">
        <f t="shared" si="133"/>
        <v>-7106</v>
      </c>
      <c r="K562" s="582">
        <f t="shared" si="133"/>
        <v>0</v>
      </c>
      <c r="L562" s="579">
        <f t="shared" si="133"/>
        <v>-7106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937</v>
      </c>
      <c r="F563" s="152">
        <v>0</v>
      </c>
      <c r="G563" s="153">
        <v>937</v>
      </c>
      <c r="H563" s="585">
        <v>0</v>
      </c>
      <c r="I563" s="152">
        <v>0</v>
      </c>
      <c r="J563" s="153">
        <v>937</v>
      </c>
      <c r="K563" s="585">
        <v>0</v>
      </c>
      <c r="L563" s="1381">
        <f t="shared" si="121"/>
        <v>937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-8043</v>
      </c>
      <c r="K569" s="1669">
        <v>0</v>
      </c>
      <c r="L569" s="1395">
        <f t="shared" si="134"/>
        <v>-8043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33913</v>
      </c>
      <c r="F593" s="664">
        <f t="shared" si="138"/>
        <v>0</v>
      </c>
      <c r="G593" s="665">
        <f t="shared" si="138"/>
        <v>33913</v>
      </c>
      <c r="H593" s="666">
        <f t="shared" si="138"/>
        <v>0</v>
      </c>
      <c r="I593" s="664">
        <f t="shared" si="138"/>
        <v>0</v>
      </c>
      <c r="J593" s="665">
        <f t="shared" si="138"/>
        <v>19774</v>
      </c>
      <c r="K593" s="667">
        <f t="shared" si="138"/>
        <v>0</v>
      </c>
      <c r="L593" s="663">
        <f t="shared" si="138"/>
        <v>19774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2064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2064</v>
      </c>
      <c r="E599" s="672"/>
      <c r="F599" s="219" t="s">
        <v>897</v>
      </c>
      <c r="G599" s="1829" t="s">
        <v>2065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2063</v>
      </c>
      <c r="C601" s="1839"/>
      <c r="D601" s="676" t="s">
        <v>900</v>
      </c>
      <c r="E601" s="677">
        <v>55715085</v>
      </c>
      <c r="F601" s="678"/>
      <c r="G601" s="679" t="s">
        <v>901</v>
      </c>
      <c r="H601" s="1840" t="s">
        <v>2066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 t="str">
        <f>$B$9</f>
        <v>Община Сунгурларе</v>
      </c>
      <c r="C610" s="1780"/>
      <c r="D610" s="1781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Сунгурларе</v>
      </c>
      <c r="C613" s="1783"/>
      <c r="D613" s="1784"/>
      <c r="E613" s="411" t="s">
        <v>908</v>
      </c>
      <c r="F613" s="1362" t="str">
        <f>$F$12</f>
        <v>5212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98213</v>
      </c>
      <c r="D620" s="1458" t="s">
        <v>1250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53136</v>
      </c>
      <c r="F624" s="275">
        <f t="shared" si="139"/>
        <v>0</v>
      </c>
      <c r="G624" s="276">
        <f t="shared" si="139"/>
        <v>53136</v>
      </c>
      <c r="H624" s="277">
        <f>SUM(H625:H626)</f>
        <v>0</v>
      </c>
      <c r="I624" s="275">
        <f t="shared" si="139"/>
        <v>0</v>
      </c>
      <c r="J624" s="276">
        <f t="shared" si="139"/>
        <v>55685</v>
      </c>
      <c r="K624" s="277">
        <f t="shared" si="139"/>
        <v>0</v>
      </c>
      <c r="L624" s="274">
        <f t="shared" si="139"/>
        <v>55685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53136</v>
      </c>
      <c r="F625" s="152">
        <v>0</v>
      </c>
      <c r="G625" s="153">
        <v>53136</v>
      </c>
      <c r="H625" s="1421">
        <v>0</v>
      </c>
      <c r="I625" s="152">
        <v>0</v>
      </c>
      <c r="J625" s="153">
        <v>55685</v>
      </c>
      <c r="K625" s="1421">
        <v>0</v>
      </c>
      <c r="L625" s="282">
        <f>I625+J625+K625</f>
        <v>55685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1891</v>
      </c>
      <c r="F627" s="275">
        <f t="shared" si="141"/>
        <v>0</v>
      </c>
      <c r="G627" s="276">
        <f t="shared" si="141"/>
        <v>1891</v>
      </c>
      <c r="H627" s="277">
        <f>SUM(H628:H632)</f>
        <v>0</v>
      </c>
      <c r="I627" s="275">
        <f t="shared" si="141"/>
        <v>0</v>
      </c>
      <c r="J627" s="276">
        <f t="shared" si="141"/>
        <v>2850</v>
      </c>
      <c r="K627" s="277">
        <f t="shared" si="141"/>
        <v>0</v>
      </c>
      <c r="L627" s="274">
        <f t="shared" si="141"/>
        <v>2850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1891</v>
      </c>
      <c r="F629" s="158">
        <v>0</v>
      </c>
      <c r="G629" s="159">
        <v>1891</v>
      </c>
      <c r="H629" s="1426">
        <v>0</v>
      </c>
      <c r="I629" s="158">
        <v>0</v>
      </c>
      <c r="J629" s="159">
        <v>2850</v>
      </c>
      <c r="K629" s="1426">
        <v>0</v>
      </c>
      <c r="L629" s="296">
        <f>I629+J629+K629</f>
        <v>2850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12317</v>
      </c>
      <c r="F633" s="275">
        <f t="shared" si="142"/>
        <v>0</v>
      </c>
      <c r="G633" s="276">
        <f t="shared" si="142"/>
        <v>12317</v>
      </c>
      <c r="H633" s="277">
        <f>SUM(H634:H640)</f>
        <v>0</v>
      </c>
      <c r="I633" s="275">
        <f t="shared" si="142"/>
        <v>0</v>
      </c>
      <c r="J633" s="276">
        <f t="shared" si="142"/>
        <v>12762</v>
      </c>
      <c r="K633" s="277">
        <f t="shared" si="142"/>
        <v>0</v>
      </c>
      <c r="L633" s="274">
        <f t="shared" si="142"/>
        <v>12762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6244</v>
      </c>
      <c r="F634" s="152">
        <v>0</v>
      </c>
      <c r="G634" s="153">
        <v>6244</v>
      </c>
      <c r="H634" s="1421">
        <v>0</v>
      </c>
      <c r="I634" s="152">
        <v>0</v>
      </c>
      <c r="J634" s="153">
        <v>6290</v>
      </c>
      <c r="K634" s="1421">
        <v>0</v>
      </c>
      <c r="L634" s="282">
        <f aca="true" t="shared" si="144" ref="L634:L641">I634+J634+K634</f>
        <v>6290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2227</v>
      </c>
      <c r="F635" s="158">
        <v>0</v>
      </c>
      <c r="G635" s="159">
        <v>2227</v>
      </c>
      <c r="H635" s="1426">
        <v>0</v>
      </c>
      <c r="I635" s="158">
        <v>0</v>
      </c>
      <c r="J635" s="159">
        <v>2340</v>
      </c>
      <c r="K635" s="1426">
        <v>0</v>
      </c>
      <c r="L635" s="296">
        <f t="shared" si="144"/>
        <v>2340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2522</v>
      </c>
      <c r="F637" s="158">
        <v>0</v>
      </c>
      <c r="G637" s="159">
        <v>2522</v>
      </c>
      <c r="H637" s="1426">
        <v>0</v>
      </c>
      <c r="I637" s="158">
        <v>0</v>
      </c>
      <c r="J637" s="159">
        <v>2738</v>
      </c>
      <c r="K637" s="1426">
        <v>0</v>
      </c>
      <c r="L637" s="296">
        <f t="shared" si="144"/>
        <v>2738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1324</v>
      </c>
      <c r="F638" s="158">
        <v>0</v>
      </c>
      <c r="G638" s="159">
        <v>1324</v>
      </c>
      <c r="H638" s="1426">
        <v>0</v>
      </c>
      <c r="I638" s="158">
        <v>0</v>
      </c>
      <c r="J638" s="159">
        <v>1394</v>
      </c>
      <c r="K638" s="1426">
        <v>0</v>
      </c>
      <c r="L638" s="296">
        <f t="shared" si="144"/>
        <v>1394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20826</v>
      </c>
      <c r="F642" s="275">
        <f t="shared" si="145"/>
        <v>0</v>
      </c>
      <c r="G642" s="276">
        <f t="shared" si="145"/>
        <v>20826</v>
      </c>
      <c r="H642" s="277">
        <f>SUM(H643:H659)</f>
        <v>0</v>
      </c>
      <c r="I642" s="275">
        <f t="shared" si="145"/>
        <v>0</v>
      </c>
      <c r="J642" s="276">
        <f t="shared" si="145"/>
        <v>17875</v>
      </c>
      <c r="K642" s="277">
        <f t="shared" si="145"/>
        <v>0</v>
      </c>
      <c r="L642" s="311">
        <f t="shared" si="145"/>
        <v>17875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3306</v>
      </c>
      <c r="F646" s="158">
        <v>0</v>
      </c>
      <c r="G646" s="159">
        <v>3306</v>
      </c>
      <c r="H646" s="1426">
        <v>0</v>
      </c>
      <c r="I646" s="158">
        <v>0</v>
      </c>
      <c r="J646" s="159">
        <v>3306</v>
      </c>
      <c r="K646" s="1426">
        <v>0</v>
      </c>
      <c r="L646" s="296">
        <f t="shared" si="147"/>
        <v>3306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17033</v>
      </c>
      <c r="F647" s="158">
        <v>0</v>
      </c>
      <c r="G647" s="159">
        <v>17033</v>
      </c>
      <c r="H647" s="1426">
        <v>0</v>
      </c>
      <c r="I647" s="158">
        <v>0</v>
      </c>
      <c r="J647" s="159">
        <v>14074</v>
      </c>
      <c r="K647" s="1426">
        <v>0</v>
      </c>
      <c r="L647" s="296">
        <f t="shared" si="147"/>
        <v>14074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58</v>
      </c>
      <c r="F648" s="164">
        <v>0</v>
      </c>
      <c r="G648" s="165">
        <v>58</v>
      </c>
      <c r="H648" s="1422">
        <v>0</v>
      </c>
      <c r="I648" s="164">
        <v>0</v>
      </c>
      <c r="J648" s="165">
        <v>106</v>
      </c>
      <c r="K648" s="1422">
        <v>0</v>
      </c>
      <c r="L648" s="315">
        <f t="shared" si="147"/>
        <v>106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409</v>
      </c>
      <c r="F649" s="455">
        <v>0</v>
      </c>
      <c r="G649" s="456">
        <v>409</v>
      </c>
      <c r="H649" s="1434">
        <v>0</v>
      </c>
      <c r="I649" s="455">
        <v>0</v>
      </c>
      <c r="J649" s="456">
        <v>339</v>
      </c>
      <c r="K649" s="1434">
        <v>0</v>
      </c>
      <c r="L649" s="321">
        <f t="shared" si="147"/>
        <v>339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20</v>
      </c>
      <c r="F651" s="455">
        <v>0</v>
      </c>
      <c r="G651" s="456">
        <v>20</v>
      </c>
      <c r="H651" s="1434">
        <v>0</v>
      </c>
      <c r="I651" s="455">
        <v>0</v>
      </c>
      <c r="J651" s="456">
        <v>50</v>
      </c>
      <c r="K651" s="1434">
        <v>0</v>
      </c>
      <c r="L651" s="321">
        <f t="shared" si="147"/>
        <v>50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77</v>
      </c>
      <c r="F660" s="275">
        <f t="shared" si="148"/>
        <v>0</v>
      </c>
      <c r="G660" s="276">
        <f t="shared" si="148"/>
        <v>77</v>
      </c>
      <c r="H660" s="277">
        <f>SUM(H661:H663)</f>
        <v>0</v>
      </c>
      <c r="I660" s="275">
        <f t="shared" si="148"/>
        <v>0</v>
      </c>
      <c r="J660" s="276">
        <f t="shared" si="148"/>
        <v>137</v>
      </c>
      <c r="K660" s="277">
        <f t="shared" si="148"/>
        <v>0</v>
      </c>
      <c r="L660" s="311">
        <f t="shared" si="148"/>
        <v>137</v>
      </c>
      <c r="M660" s="12">
        <f t="shared" si="140"/>
        <v>1</v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46</v>
      </c>
      <c r="F661" s="152">
        <v>0</v>
      </c>
      <c r="G661" s="153">
        <v>46</v>
      </c>
      <c r="H661" s="1421">
        <v>0</v>
      </c>
      <c r="I661" s="152">
        <v>0</v>
      </c>
      <c r="J661" s="153">
        <v>106</v>
      </c>
      <c r="K661" s="1421">
        <v>0</v>
      </c>
      <c r="L661" s="282">
        <f>I661+J661+K661</f>
        <v>106</v>
      </c>
      <c r="M661" s="12">
        <f t="shared" si="140"/>
        <v>1</v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31</v>
      </c>
      <c r="F662" s="158">
        <v>0</v>
      </c>
      <c r="G662" s="159">
        <v>31</v>
      </c>
      <c r="H662" s="1426">
        <v>0</v>
      </c>
      <c r="I662" s="158">
        <v>0</v>
      </c>
      <c r="J662" s="159">
        <v>31</v>
      </c>
      <c r="K662" s="1426">
        <v>0</v>
      </c>
      <c r="L662" s="296">
        <f>I662+J662+K662</f>
        <v>31</v>
      </c>
      <c r="M662" s="12">
        <f t="shared" si="140"/>
        <v>1</v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88247</v>
      </c>
      <c r="F740" s="397">
        <f t="shared" si="173"/>
        <v>0</v>
      </c>
      <c r="G740" s="398">
        <f t="shared" si="173"/>
        <v>88247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89309</v>
      </c>
      <c r="K740" s="399">
        <f t="shared" si="173"/>
        <v>0</v>
      </c>
      <c r="L740" s="396">
        <f t="shared" si="173"/>
        <v>89309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 t="str">
        <f>$B$9</f>
        <v>Община Сунгурларе</v>
      </c>
      <c r="C748" s="1780"/>
      <c r="D748" s="1781"/>
      <c r="E748" s="115">
        <f>$E$9</f>
        <v>42736</v>
      </c>
      <c r="F748" s="227">
        <f>$F$9</f>
        <v>43008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Сунгурларе</v>
      </c>
      <c r="C751" s="1783"/>
      <c r="D751" s="1784"/>
      <c r="E751" s="411" t="s">
        <v>908</v>
      </c>
      <c r="F751" s="1362" t="str">
        <f>$F$12</f>
        <v>5212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5524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5524</v>
      </c>
      <c r="D760" s="1458" t="s">
        <v>573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624</v>
      </c>
      <c r="F762" s="275">
        <f t="shared" si="174"/>
        <v>0</v>
      </c>
      <c r="G762" s="276">
        <f t="shared" si="174"/>
        <v>624</v>
      </c>
      <c r="H762" s="277">
        <f>SUM(H763:H764)</f>
        <v>0</v>
      </c>
      <c r="I762" s="275">
        <f t="shared" si="174"/>
        <v>0</v>
      </c>
      <c r="J762" s="276">
        <f t="shared" si="174"/>
        <v>624</v>
      </c>
      <c r="K762" s="277">
        <f t="shared" si="174"/>
        <v>0</v>
      </c>
      <c r="L762" s="274">
        <f t="shared" si="174"/>
        <v>624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624</v>
      </c>
      <c r="F763" s="152">
        <v>0</v>
      </c>
      <c r="G763" s="153">
        <v>624</v>
      </c>
      <c r="H763" s="1421">
        <v>0</v>
      </c>
      <c r="I763" s="152">
        <v>0</v>
      </c>
      <c r="J763" s="153">
        <v>624</v>
      </c>
      <c r="K763" s="1421">
        <v>0</v>
      </c>
      <c r="L763" s="282">
        <f>I763+J763+K763</f>
        <v>624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117</v>
      </c>
      <c r="F771" s="275">
        <f t="shared" si="177"/>
        <v>0</v>
      </c>
      <c r="G771" s="276">
        <f t="shared" si="177"/>
        <v>117</v>
      </c>
      <c r="H771" s="277">
        <f>SUM(H772:H778)</f>
        <v>0</v>
      </c>
      <c r="I771" s="275">
        <f t="shared" si="177"/>
        <v>0</v>
      </c>
      <c r="J771" s="276">
        <f t="shared" si="177"/>
        <v>117</v>
      </c>
      <c r="K771" s="277">
        <f t="shared" si="177"/>
        <v>0</v>
      </c>
      <c r="L771" s="274">
        <f t="shared" si="177"/>
        <v>117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69</v>
      </c>
      <c r="F772" s="152">
        <v>0</v>
      </c>
      <c r="G772" s="153">
        <v>69</v>
      </c>
      <c r="H772" s="1421">
        <v>0</v>
      </c>
      <c r="I772" s="152">
        <v>0</v>
      </c>
      <c r="J772" s="153">
        <v>69</v>
      </c>
      <c r="K772" s="1421">
        <v>0</v>
      </c>
      <c r="L772" s="282">
        <f aca="true" t="shared" si="179" ref="L772:L779">I772+J772+K772</f>
        <v>69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30</v>
      </c>
      <c r="F775" s="158">
        <v>0</v>
      </c>
      <c r="G775" s="159">
        <v>30</v>
      </c>
      <c r="H775" s="1426">
        <v>0</v>
      </c>
      <c r="I775" s="158">
        <v>0</v>
      </c>
      <c r="J775" s="159">
        <v>30</v>
      </c>
      <c r="K775" s="1426">
        <v>0</v>
      </c>
      <c r="L775" s="296">
        <f t="shared" si="179"/>
        <v>30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18</v>
      </c>
      <c r="F776" s="158">
        <v>0</v>
      </c>
      <c r="G776" s="159">
        <v>18</v>
      </c>
      <c r="H776" s="1426">
        <v>0</v>
      </c>
      <c r="I776" s="158">
        <v>0</v>
      </c>
      <c r="J776" s="159">
        <v>18</v>
      </c>
      <c r="K776" s="1426">
        <v>0</v>
      </c>
      <c r="L776" s="296">
        <f t="shared" si="179"/>
        <v>18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257614</v>
      </c>
      <c r="F780" s="275">
        <f t="shared" si="180"/>
        <v>0</v>
      </c>
      <c r="G780" s="276">
        <f t="shared" si="180"/>
        <v>257614</v>
      </c>
      <c r="H780" s="277">
        <f>SUM(H781:H797)</f>
        <v>0</v>
      </c>
      <c r="I780" s="275">
        <f t="shared" si="180"/>
        <v>0</v>
      </c>
      <c r="J780" s="276">
        <f t="shared" si="180"/>
        <v>24837</v>
      </c>
      <c r="K780" s="277">
        <f t="shared" si="180"/>
        <v>0</v>
      </c>
      <c r="L780" s="311">
        <f t="shared" si="180"/>
        <v>24837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15547</v>
      </c>
      <c r="F781" s="152">
        <v>0</v>
      </c>
      <c r="G781" s="153">
        <v>15547</v>
      </c>
      <c r="H781" s="1421">
        <v>0</v>
      </c>
      <c r="I781" s="152">
        <v>0</v>
      </c>
      <c r="J781" s="153">
        <v>11827</v>
      </c>
      <c r="K781" s="1421">
        <v>0</v>
      </c>
      <c r="L781" s="282">
        <f aca="true" t="shared" si="182" ref="L781:L797">I781+J781+K781</f>
        <v>11827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1018</v>
      </c>
      <c r="F785" s="158">
        <v>0</v>
      </c>
      <c r="G785" s="159">
        <v>1018</v>
      </c>
      <c r="H785" s="1426">
        <v>0</v>
      </c>
      <c r="I785" s="158">
        <v>0</v>
      </c>
      <c r="J785" s="159">
        <v>1018</v>
      </c>
      <c r="K785" s="1426">
        <v>0</v>
      </c>
      <c r="L785" s="296">
        <f t="shared" si="182"/>
        <v>1018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241049</v>
      </c>
      <c r="F787" s="455">
        <v>0</v>
      </c>
      <c r="G787" s="456">
        <v>241049</v>
      </c>
      <c r="H787" s="1434">
        <v>0</v>
      </c>
      <c r="I787" s="455">
        <v>0</v>
      </c>
      <c r="J787" s="456">
        <v>11992</v>
      </c>
      <c r="K787" s="1434">
        <v>0</v>
      </c>
      <c r="L787" s="321">
        <f t="shared" si="182"/>
        <v>11992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851</v>
      </c>
      <c r="F798" s="275">
        <f t="shared" si="183"/>
        <v>0</v>
      </c>
      <c r="G798" s="276">
        <f t="shared" si="183"/>
        <v>851</v>
      </c>
      <c r="H798" s="277">
        <f>SUM(H799:H801)</f>
        <v>0</v>
      </c>
      <c r="I798" s="275">
        <f t="shared" si="183"/>
        <v>0</v>
      </c>
      <c r="J798" s="276">
        <f t="shared" si="183"/>
        <v>851</v>
      </c>
      <c r="K798" s="277">
        <f t="shared" si="183"/>
        <v>0</v>
      </c>
      <c r="L798" s="311">
        <f t="shared" si="183"/>
        <v>851</v>
      </c>
      <c r="M798" s="12">
        <f t="shared" si="175"/>
        <v>1</v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851</v>
      </c>
      <c r="F799" s="152">
        <v>0</v>
      </c>
      <c r="G799" s="153">
        <v>851</v>
      </c>
      <c r="H799" s="1421">
        <v>0</v>
      </c>
      <c r="I799" s="152">
        <v>0</v>
      </c>
      <c r="J799" s="153">
        <v>851</v>
      </c>
      <c r="K799" s="1421">
        <v>0</v>
      </c>
      <c r="L799" s="282">
        <f>I799+J799+K799</f>
        <v>851</v>
      </c>
      <c r="M799" s="12">
        <f t="shared" si="175"/>
        <v>1</v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259206</v>
      </c>
      <c r="F878" s="397">
        <f t="shared" si="208"/>
        <v>0</v>
      </c>
      <c r="G878" s="398">
        <f t="shared" si="208"/>
        <v>259206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26429</v>
      </c>
      <c r="K878" s="399">
        <f t="shared" si="208"/>
        <v>0</v>
      </c>
      <c r="L878" s="396">
        <f t="shared" si="208"/>
        <v>26429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 t="str">
        <f>$B$9</f>
        <v>Община Сунгурларе</v>
      </c>
      <c r="C886" s="1780"/>
      <c r="D886" s="1781"/>
      <c r="E886" s="115">
        <f>$E$9</f>
        <v>42736</v>
      </c>
      <c r="F886" s="227">
        <f>$F$9</f>
        <v>43008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Сунгурларе</v>
      </c>
      <c r="C889" s="1783"/>
      <c r="D889" s="1784"/>
      <c r="E889" s="411" t="s">
        <v>908</v>
      </c>
      <c r="F889" s="1362" t="str">
        <f>$F$12</f>
        <v>5212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5532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5532</v>
      </c>
      <c r="D898" s="1458" t="s">
        <v>581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690</v>
      </c>
      <c r="F900" s="275">
        <f t="shared" si="209"/>
        <v>0</v>
      </c>
      <c r="G900" s="276">
        <f t="shared" si="209"/>
        <v>690</v>
      </c>
      <c r="H900" s="277">
        <f>SUM(H901:H902)</f>
        <v>0</v>
      </c>
      <c r="I900" s="275">
        <f t="shared" si="209"/>
        <v>0</v>
      </c>
      <c r="J900" s="276">
        <f t="shared" si="209"/>
        <v>2070</v>
      </c>
      <c r="K900" s="277">
        <f t="shared" si="209"/>
        <v>0</v>
      </c>
      <c r="L900" s="274">
        <f t="shared" si="209"/>
        <v>2070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690</v>
      </c>
      <c r="F901" s="152">
        <v>0</v>
      </c>
      <c r="G901" s="153">
        <v>690</v>
      </c>
      <c r="H901" s="1421">
        <v>0</v>
      </c>
      <c r="I901" s="152">
        <v>0</v>
      </c>
      <c r="J901" s="153">
        <v>2070</v>
      </c>
      <c r="K901" s="1421">
        <v>0</v>
      </c>
      <c r="L901" s="282">
        <f>I901+J901+K901</f>
        <v>2070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3755</v>
      </c>
      <c r="F903" s="275">
        <f t="shared" si="211"/>
        <v>0</v>
      </c>
      <c r="G903" s="276">
        <f t="shared" si="211"/>
        <v>3755</v>
      </c>
      <c r="H903" s="277">
        <f>SUM(H904:H908)</f>
        <v>0</v>
      </c>
      <c r="I903" s="275">
        <f t="shared" si="211"/>
        <v>0</v>
      </c>
      <c r="J903" s="276">
        <f t="shared" si="211"/>
        <v>17571</v>
      </c>
      <c r="K903" s="277">
        <f t="shared" si="211"/>
        <v>0</v>
      </c>
      <c r="L903" s="274">
        <f t="shared" si="211"/>
        <v>17571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3755</v>
      </c>
      <c r="F904" s="152">
        <v>0</v>
      </c>
      <c r="G904" s="153">
        <v>3755</v>
      </c>
      <c r="H904" s="1421">
        <v>0</v>
      </c>
      <c r="I904" s="152">
        <v>0</v>
      </c>
      <c r="J904" s="153">
        <v>17571</v>
      </c>
      <c r="K904" s="1421">
        <v>0</v>
      </c>
      <c r="L904" s="282">
        <f>I904+J904+K904</f>
        <v>17571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700</v>
      </c>
      <c r="F909" s="275">
        <f t="shared" si="212"/>
        <v>0</v>
      </c>
      <c r="G909" s="276">
        <f t="shared" si="212"/>
        <v>700</v>
      </c>
      <c r="H909" s="277">
        <f>SUM(H910:H916)</f>
        <v>0</v>
      </c>
      <c r="I909" s="275">
        <f t="shared" si="212"/>
        <v>0</v>
      </c>
      <c r="J909" s="276">
        <f t="shared" si="212"/>
        <v>3646</v>
      </c>
      <c r="K909" s="277">
        <f t="shared" si="212"/>
        <v>0</v>
      </c>
      <c r="L909" s="274">
        <f t="shared" si="212"/>
        <v>3646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415</v>
      </c>
      <c r="F910" s="152">
        <v>0</v>
      </c>
      <c r="G910" s="153">
        <v>415</v>
      </c>
      <c r="H910" s="1421">
        <v>0</v>
      </c>
      <c r="I910" s="152">
        <v>0</v>
      </c>
      <c r="J910" s="153">
        <v>2161</v>
      </c>
      <c r="K910" s="1421">
        <v>0</v>
      </c>
      <c r="L910" s="282">
        <f aca="true" t="shared" si="214" ref="L910:L917">I910+J910+K910</f>
        <v>2161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180</v>
      </c>
      <c r="F913" s="158">
        <v>0</v>
      </c>
      <c r="G913" s="159">
        <v>180</v>
      </c>
      <c r="H913" s="1426">
        <v>0</v>
      </c>
      <c r="I913" s="158">
        <v>0</v>
      </c>
      <c r="J913" s="159">
        <v>938</v>
      </c>
      <c r="K913" s="1426">
        <v>0</v>
      </c>
      <c r="L913" s="296">
        <f t="shared" si="214"/>
        <v>938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105</v>
      </c>
      <c r="F914" s="158">
        <v>0</v>
      </c>
      <c r="G914" s="159">
        <v>105</v>
      </c>
      <c r="H914" s="1426">
        <v>0</v>
      </c>
      <c r="I914" s="158">
        <v>0</v>
      </c>
      <c r="J914" s="159">
        <v>547</v>
      </c>
      <c r="K914" s="1426">
        <v>0</v>
      </c>
      <c r="L914" s="296">
        <f t="shared" si="214"/>
        <v>547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311">
        <f t="shared" si="215"/>
        <v>0</v>
      </c>
      <c r="M918" s="12">
        <f t="shared" si="210"/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5145</v>
      </c>
      <c r="F1016" s="397">
        <f t="shared" si="243"/>
        <v>0</v>
      </c>
      <c r="G1016" s="398">
        <f t="shared" si="243"/>
        <v>5145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23287</v>
      </c>
      <c r="K1016" s="399">
        <f t="shared" si="243"/>
        <v>0</v>
      </c>
      <c r="L1016" s="396">
        <f t="shared" si="243"/>
        <v>23287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 t="str">
        <f>$B$9</f>
        <v>Община Сунгурларе</v>
      </c>
      <c r="C1024" s="1780"/>
      <c r="D1024" s="1781"/>
      <c r="E1024" s="115">
        <f>$E$9</f>
        <v>42736</v>
      </c>
      <c r="F1024" s="227">
        <f>$F$9</f>
        <v>43008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Сунгурларе</v>
      </c>
      <c r="C1027" s="1783"/>
      <c r="D1027" s="1784"/>
      <c r="E1027" s="411" t="s">
        <v>908</v>
      </c>
      <c r="F1027" s="1362" t="str">
        <f>$F$12</f>
        <v>5212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98311</v>
      </c>
      <c r="D1034" s="1458" t="s">
        <v>1258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5589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31.5">
      <c r="A1036" s="23"/>
      <c r="B1036" s="1456"/>
      <c r="C1036" s="1592">
        <f>+C1035</f>
        <v>5589</v>
      </c>
      <c r="D1036" s="1458" t="s">
        <v>600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6000</v>
      </c>
      <c r="F1038" s="275">
        <f t="shared" si="244"/>
        <v>0</v>
      </c>
      <c r="G1038" s="276">
        <f t="shared" si="244"/>
        <v>6000</v>
      </c>
      <c r="H1038" s="277">
        <f>SUM(H1039:H1040)</f>
        <v>0</v>
      </c>
      <c r="I1038" s="275">
        <f t="shared" si="244"/>
        <v>0</v>
      </c>
      <c r="J1038" s="276">
        <f t="shared" si="244"/>
        <v>8174</v>
      </c>
      <c r="K1038" s="277">
        <f t="shared" si="244"/>
        <v>0</v>
      </c>
      <c r="L1038" s="274">
        <f t="shared" si="244"/>
        <v>8174</v>
      </c>
      <c r="M1038" s="12">
        <f>(IF($E1038&lt;&gt;0,$M$2,IF($L1038&lt;&gt;0,$M$2,"")))</f>
        <v>1</v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5000</v>
      </c>
      <c r="F1039" s="152">
        <v>0</v>
      </c>
      <c r="G1039" s="153">
        <v>5000</v>
      </c>
      <c r="H1039" s="1421">
        <v>0</v>
      </c>
      <c r="I1039" s="152">
        <v>0</v>
      </c>
      <c r="J1039" s="153">
        <v>6136</v>
      </c>
      <c r="K1039" s="1421">
        <v>0</v>
      </c>
      <c r="L1039" s="282">
        <f>I1039+J1039+K1039</f>
        <v>6136</v>
      </c>
      <c r="M1039" s="12">
        <f aca="true" t="shared" si="245" ref="M1039:M1106">(IF($E1039&lt;&gt;0,$M$2,IF($L1039&lt;&gt;0,$M$2,"")))</f>
        <v>1</v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1000</v>
      </c>
      <c r="F1040" s="173">
        <v>0</v>
      </c>
      <c r="G1040" s="174">
        <v>1000</v>
      </c>
      <c r="H1040" s="1427">
        <v>0</v>
      </c>
      <c r="I1040" s="173">
        <v>0</v>
      </c>
      <c r="J1040" s="174">
        <v>2038</v>
      </c>
      <c r="K1040" s="1427">
        <v>0</v>
      </c>
      <c r="L1040" s="288">
        <f>I1040+J1040+K1040</f>
        <v>2038</v>
      </c>
      <c r="M1040" s="12">
        <f t="shared" si="245"/>
        <v>1</v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107692</v>
      </c>
      <c r="F1041" s="275">
        <f t="shared" si="246"/>
        <v>0</v>
      </c>
      <c r="G1041" s="276">
        <f t="shared" si="246"/>
        <v>107692</v>
      </c>
      <c r="H1041" s="277">
        <f>SUM(H1042:H1046)</f>
        <v>0</v>
      </c>
      <c r="I1041" s="275">
        <f t="shared" si="246"/>
        <v>0</v>
      </c>
      <c r="J1041" s="276">
        <f t="shared" si="246"/>
        <v>126490</v>
      </c>
      <c r="K1041" s="277">
        <f t="shared" si="246"/>
        <v>0</v>
      </c>
      <c r="L1041" s="274">
        <f t="shared" si="246"/>
        <v>126490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107692</v>
      </c>
      <c r="F1042" s="152">
        <v>0</v>
      </c>
      <c r="G1042" s="153">
        <v>107692</v>
      </c>
      <c r="H1042" s="1421">
        <v>0</v>
      </c>
      <c r="I1042" s="152">
        <v>0</v>
      </c>
      <c r="J1042" s="153">
        <v>126490</v>
      </c>
      <c r="K1042" s="1421">
        <v>0</v>
      </c>
      <c r="L1042" s="282">
        <f>I1042+J1042+K1042</f>
        <v>126490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7885</v>
      </c>
      <c r="F1047" s="275">
        <f t="shared" si="247"/>
        <v>0</v>
      </c>
      <c r="G1047" s="276">
        <f t="shared" si="247"/>
        <v>7885</v>
      </c>
      <c r="H1047" s="277">
        <f>SUM(H1048:H1054)</f>
        <v>0</v>
      </c>
      <c r="I1047" s="275">
        <f t="shared" si="247"/>
        <v>0</v>
      </c>
      <c r="J1047" s="276">
        <f t="shared" si="247"/>
        <v>24592</v>
      </c>
      <c r="K1047" s="277">
        <f t="shared" si="247"/>
        <v>0</v>
      </c>
      <c r="L1047" s="274">
        <f t="shared" si="247"/>
        <v>24592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4959</v>
      </c>
      <c r="F1048" s="152">
        <v>0</v>
      </c>
      <c r="G1048" s="153">
        <v>4959</v>
      </c>
      <c r="H1048" s="1421">
        <v>0</v>
      </c>
      <c r="I1048" s="152">
        <v>0</v>
      </c>
      <c r="J1048" s="153">
        <v>15440</v>
      </c>
      <c r="K1048" s="1421">
        <v>0</v>
      </c>
      <c r="L1048" s="282">
        <f aca="true" t="shared" si="249" ref="L1048:L1055">I1048+J1048+K1048</f>
        <v>15440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2059</v>
      </c>
      <c r="F1051" s="158">
        <v>0</v>
      </c>
      <c r="G1051" s="159">
        <v>2059</v>
      </c>
      <c r="H1051" s="1426">
        <v>0</v>
      </c>
      <c r="I1051" s="158">
        <v>0</v>
      </c>
      <c r="J1051" s="159">
        <v>6410</v>
      </c>
      <c r="K1051" s="1426">
        <v>0</v>
      </c>
      <c r="L1051" s="296">
        <f t="shared" si="249"/>
        <v>6410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867</v>
      </c>
      <c r="F1052" s="158">
        <v>0</v>
      </c>
      <c r="G1052" s="159">
        <v>867</v>
      </c>
      <c r="H1052" s="1426">
        <v>0</v>
      </c>
      <c r="I1052" s="158">
        <v>0</v>
      </c>
      <c r="J1052" s="159">
        <v>2742</v>
      </c>
      <c r="K1052" s="1426">
        <v>0</v>
      </c>
      <c r="L1052" s="296">
        <f t="shared" si="249"/>
        <v>2742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2144</v>
      </c>
      <c r="F1056" s="275">
        <f t="shared" si="250"/>
        <v>0</v>
      </c>
      <c r="G1056" s="276">
        <f t="shared" si="250"/>
        <v>2144</v>
      </c>
      <c r="H1056" s="277">
        <f>SUM(H1057:H1073)</f>
        <v>0</v>
      </c>
      <c r="I1056" s="275">
        <f t="shared" si="250"/>
        <v>0</v>
      </c>
      <c r="J1056" s="276">
        <f t="shared" si="250"/>
        <v>2228</v>
      </c>
      <c r="K1056" s="277">
        <f t="shared" si="250"/>
        <v>0</v>
      </c>
      <c r="L1056" s="311">
        <f t="shared" si="250"/>
        <v>2228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624</v>
      </c>
      <c r="F1061" s="158">
        <v>0</v>
      </c>
      <c r="G1061" s="159">
        <v>624</v>
      </c>
      <c r="H1061" s="1426">
        <v>0</v>
      </c>
      <c r="I1061" s="158">
        <v>0</v>
      </c>
      <c r="J1061" s="159">
        <v>624</v>
      </c>
      <c r="K1061" s="1426">
        <v>0</v>
      </c>
      <c r="L1061" s="296">
        <f t="shared" si="252"/>
        <v>624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792</v>
      </c>
      <c r="F1062" s="164">
        <v>0</v>
      </c>
      <c r="G1062" s="165">
        <v>792</v>
      </c>
      <c r="H1062" s="1422">
        <v>0</v>
      </c>
      <c r="I1062" s="164">
        <v>0</v>
      </c>
      <c r="J1062" s="165">
        <v>814</v>
      </c>
      <c r="K1062" s="1422">
        <v>0</v>
      </c>
      <c r="L1062" s="315">
        <f t="shared" si="252"/>
        <v>814</v>
      </c>
      <c r="M1062" s="12">
        <f t="shared" si="245"/>
        <v>1</v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492</v>
      </c>
      <c r="F1063" s="455">
        <v>0</v>
      </c>
      <c r="G1063" s="456">
        <v>492</v>
      </c>
      <c r="H1063" s="1434">
        <v>0</v>
      </c>
      <c r="I1063" s="455">
        <v>0</v>
      </c>
      <c r="J1063" s="456">
        <v>554</v>
      </c>
      <c r="K1063" s="1434">
        <v>0</v>
      </c>
      <c r="L1063" s="321">
        <f t="shared" si="252"/>
        <v>554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236</v>
      </c>
      <c r="F1068" s="455">
        <v>0</v>
      </c>
      <c r="G1068" s="456">
        <v>236</v>
      </c>
      <c r="H1068" s="1434">
        <v>0</v>
      </c>
      <c r="I1068" s="455">
        <v>0</v>
      </c>
      <c r="J1068" s="456">
        <v>236</v>
      </c>
      <c r="K1068" s="1434">
        <v>0</v>
      </c>
      <c r="L1068" s="321">
        <f t="shared" si="252"/>
        <v>236</v>
      </c>
      <c r="M1068" s="12">
        <f t="shared" si="245"/>
        <v>1</v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97</v>
      </c>
      <c r="F1074" s="275">
        <f t="shared" si="253"/>
        <v>0</v>
      </c>
      <c r="G1074" s="276">
        <f t="shared" si="253"/>
        <v>97</v>
      </c>
      <c r="H1074" s="277">
        <f>SUM(H1075:H1077)</f>
        <v>0</v>
      </c>
      <c r="I1074" s="275">
        <f t="shared" si="253"/>
        <v>0</v>
      </c>
      <c r="J1074" s="276">
        <f t="shared" si="253"/>
        <v>97</v>
      </c>
      <c r="K1074" s="277">
        <f t="shared" si="253"/>
        <v>0</v>
      </c>
      <c r="L1074" s="311">
        <f t="shared" si="253"/>
        <v>97</v>
      </c>
      <c r="M1074" s="12">
        <f t="shared" si="245"/>
        <v>1</v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97</v>
      </c>
      <c r="F1075" s="152">
        <v>0</v>
      </c>
      <c r="G1075" s="153">
        <v>97</v>
      </c>
      <c r="H1075" s="1421">
        <v>0</v>
      </c>
      <c r="I1075" s="152">
        <v>0</v>
      </c>
      <c r="J1075" s="153">
        <v>97</v>
      </c>
      <c r="K1075" s="1421">
        <v>0</v>
      </c>
      <c r="L1075" s="282">
        <f>I1075+J1075+K1075</f>
        <v>97</v>
      </c>
      <c r="M1075" s="12">
        <f t="shared" si="245"/>
        <v>1</v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123818</v>
      </c>
      <c r="F1154" s="397">
        <f t="shared" si="278"/>
        <v>0</v>
      </c>
      <c r="G1154" s="398">
        <f t="shared" si="278"/>
        <v>123818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161581</v>
      </c>
      <c r="K1154" s="399">
        <f t="shared" si="278"/>
        <v>0</v>
      </c>
      <c r="L1154" s="396">
        <f t="shared" si="278"/>
        <v>161581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2017-10-10T09:33:34Z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