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<sst xmlns="http://schemas.openxmlformats.org/spreadsheetml/2006/main" count="2720" uniqueCount="2068">
  <si>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</si>
  <si>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</si>
  <si>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</si>
  <si>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</si>
  <si>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</si>
  <si>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</si>
  <si>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</si>
  <si>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</si>
  <si>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</si>
  <si>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</si>
  <si>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</si>
  <si>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</si>
  <si>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</si>
  <si>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</si>
  <si>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</si>
  <si>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</si>
  <si>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</si>
  <si>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</si>
  <si>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</si>
  <si>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</si>
  <si>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</si>
  <si>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</si>
  <si>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</si>
  <si>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</si>
  <si>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</si>
  <si>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</si>
  <si>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</si>
  <si>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</si>
  <si>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</si>
  <si>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</si>
  <si>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</si>
  <si>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</si>
  <si>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</si>
  <si>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</si>
  <si>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</si>
  <si>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</si>
  <si>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</si>
  <si>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</si>
  <si>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</si>
  <si>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</si>
  <si>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</si>
  <si>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</si>
  <si>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</si>
  <si>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</si>
  <si>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</si>
  <si>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</si>
  <si>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</si>
  <si>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</si>
  <si>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</si>
  <si>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</si>
  <si>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</si>
  <si>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</si>
  <si>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</si>
  <si>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</si>
  <si>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</si>
  <si>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</si>
  <si>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</si>
  <si>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</si>
  <si>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</si>
  <si>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</si>
  <si>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</si>
  <si>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</si>
  <si>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</si>
  <si>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</si>
  <si>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</si>
  <si>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</si>
  <si>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</si>
  <si>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</si>
  <si>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</si>
  <si>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</si>
  <si>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</si>
  <si>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</si>
  <si>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</si>
  <si>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</si>
  <si>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</si>
  <si>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</si>
  <si>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</si>
  <si>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</si>
  <si>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</si>
  <si>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</si>
  <si>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</si>
  <si>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</si>
  <si>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</si>
  <si>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</si>
  <si>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</si>
  <si>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</si>
  <si>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</si>
  <si>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</si>
  <si>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</si>
  <si>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</si>
  <si>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</si>
  <si>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</si>
  <si>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</si>
  <si>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</si>
  <si>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</si>
  <si>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</si>
  <si>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</si>
  <si>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</si>
  <si>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</si>
  <si>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</si>
  <si>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</si>
  <si>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</si>
  <si>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</si>
  <si>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</si>
  <si>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</si>
  <si>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</si>
  <si>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</si>
  <si>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</si>
  <si>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</si>
  <si>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</si>
  <si>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</si>
  <si>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</si>
  <si>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</si>
  <si>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</si>
  <si>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</si>
  <si>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</si>
  <si>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</si>
  <si>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</si>
  <si>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</si>
  <si>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</si>
  <si>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</si>
  <si>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</si>
  <si>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</si>
  <si>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</si>
  <si>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</si>
  <si>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</si>
  <si>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</si>
  <si>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</si>
  <si>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</si>
  <si>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</si>
  <si>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</si>
  <si>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</si>
  <si>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</si>
  <si>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</si>
  <si>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</si>
  <si>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</si>
  <si>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</si>
  <si>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</si>
  <si>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</si>
  <si>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</si>
  <si>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</si>
  <si>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</si>
  <si>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</si>
  <si>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</si>
  <si>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</si>
  <si>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</si>
  <si>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</si>
  <si>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</si>
  <si>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</si>
  <si>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</si>
  <si>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</si>
  <si>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</si>
  <si>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</si>
  <si>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</si>
  <si>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</si>
  <si>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</si>
  <si>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</si>
  <si>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</si>
  <si>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</si>
  <si>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</si>
  <si>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</si>
  <si>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</si>
  <si>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</si>
  <si>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</si>
  <si>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</si>
  <si>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</si>
  <si>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</si>
  <si>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</si>
  <si>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</si>
  <si>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</si>
  <si>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</si>
  <si>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</si>
  <si>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</si>
  <si>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</si>
  <si>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</si>
  <si>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</si>
  <si>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</si>
  <si>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</si>
  <si>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</si>
  <si>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</si>
  <si>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</si>
  <si>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</si>
  <si>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</si>
  <si>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</si>
  <si>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</si>
  <si>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</si>
  <si>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</si>
  <si>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</si>
  <si>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</si>
  <si>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</si>
  <si>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</si>
  <si>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</si>
  <si>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</si>
  <si>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</si>
  <si>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</si>
  <si>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</si>
  <si>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</si>
  <si>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</si>
  <si>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</si>
  <si>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</si>
  <si>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</si>
  <si>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</si>
  <si>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</si>
  <si>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</si>
  <si>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</si>
  <si>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</si>
  <si>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</si>
  <si>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</si>
  <si>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</si>
  <si>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</si>
  <si>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</si>
  <si>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</si>
  <si>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</si>
  <si>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</si>
  <si>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</si>
  <si>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</si>
  <si>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</si>
  <si>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</si>
  <si>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</si>
  <si>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</si>
  <si>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</si>
  <si>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</si>
  <si>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</si>
  <si>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</si>
  <si>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</si>
  <si>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</si>
  <si>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</si>
  <si>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</si>
  <si>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</si>
  <si>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</si>
  <si>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</si>
  <si>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</si>
  <si>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</si>
  <si>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</si>
  <si>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</si>
  <si>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</si>
  <si>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</si>
  <si>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</si>
  <si>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</si>
  <si>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</si>
  <si>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</si>
  <si>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</si>
  <si>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</si>
  <si>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</si>
  <si>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</si>
  <si>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</si>
  <si>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</si>
  <si>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</si>
  <si>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</si>
  <si>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</si>
  <si>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</si>
  <si>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</si>
  <si>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</si>
  <si>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</si>
  <si>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</si>
  <si>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</si>
  <si>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</si>
  <si>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</si>
  <si>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</si>
  <si>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</si>
  <si>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</si>
  <si>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</si>
  <si>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</si>
  <si>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</si>
  <si>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</si>
  <si>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</si>
  <si>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</si>
  <si>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</si>
  <si>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</si>
  <si>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</si>
  <si>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</si>
  <si>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</si>
  <si>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</si>
  <si>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</si>
  <si>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</si>
  <si>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</si>
  <si>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</si>
  <si>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</si>
  <si>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</si>
  <si>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</si>
  <si>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</si>
  <si>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</si>
  <si>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</si>
  <si>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</si>
  <si>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</si>
  <si>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</si>
  <si>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</si>
  <si>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</si>
  <si>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</si>
  <si>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</si>
  <si>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</si>
  <si>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</si>
  <si>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</si>
  <si>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</si>
  <si>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</si>
  <si>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</si>
  <si>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</si>
  <si>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</si>
  <si>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</si>
  <si>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</si>
  <si>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</si>
  <si>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</si>
  <si>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</si>
  <si>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</si>
  <si>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</si>
  <si>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</si>
  <si>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</si>
  <si>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</si>
  <si>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</si>
  <si>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</si>
  <si>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</si>
  <si>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</si>
  <si>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</si>
  <si>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</si>
  <si>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</si>
  <si>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</si>
  <si>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</si>
  <si>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</si>
  <si>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</si>
  <si>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</si>
  <si>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</si>
  <si>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</si>
  <si>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</si>
  <si>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</si>
  <si>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</si>
  <si>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</si>
  <si>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</si>
  <si>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</si>
  <si>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</si>
  <si>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</si>
  <si>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</si>
  <si>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</si>
  <si>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</si>
  <si>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</si>
  <si>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</si>
  <si>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</si>
  <si>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</si>
  <si>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</si>
  <si>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</si>
  <si>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</si>
  <si>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</si>
  <si>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</si>
  <si>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</si>
  <si>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</si>
  <si>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</si>
  <si>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</si>
  <si>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</si>
  <si>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</si>
  <si>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</si>
  <si>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</si>
  <si>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</si>
  <si>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</si>
  <si>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</si>
  <si>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</si>
  <si>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</si>
  <si>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</si>
  <si>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</si>
  <si>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</si>
  <si>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</si>
  <si>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</si>
  <si>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</si>
  <si>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</si>
  <si>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</si>
  <si>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</si>
  <si>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</si>
  <si>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</si>
  <si>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</si>
  <si>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</si>
  <si>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</si>
  <si>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</si>
  <si>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</si>
  <si>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</si>
  <si>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</si>
  <si>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</si>
  <si>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</si>
  <si>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</si>
  <si>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</si>
  <si>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</si>
  <si>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</si>
  <si>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</si>
  <si>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</si>
  <si>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</si>
  <si>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</si>
  <si>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</si>
  <si>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</si>
  <si>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</si>
  <si>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</si>
  <si>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</si>
  <si>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</si>
  <si>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</si>
  <si>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</si>
  <si>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</si>
  <si>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</si>
  <si>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</si>
  <si>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</si>
  <si>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</si>
  <si>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</si>
  <si>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</si>
  <si>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</si>
  <si>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</si>
  <si>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</si>
  <si>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</si>
  <si>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</si>
  <si>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</si>
  <si>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</si>
  <si>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</si>
  <si>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</si>
  <si>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</si>
  <si>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</si>
  <si>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</si>
  <si>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</si>
  <si>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</si>
  <si>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</si>
  <si>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</si>
  <si>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</si>
  <si>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</si>
  <si>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</si>
  <si>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</si>
  <si>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</si>
  <si>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</si>
  <si>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</si>
  <si>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</si>
  <si>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</si>
  <si>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</si>
  <si>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</si>
  <si>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</si>
  <si>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</si>
  <si>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</si>
  <si>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</si>
  <si>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</si>
  <si>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</si>
  <si>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</si>
  <si>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</si>
  <si>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</si>
  <si>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</si>
  <si>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</si>
  <si>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</si>
  <si>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</si>
  <si>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</si>
  <si>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</si>
  <si>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</si>
  <si>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</si>
  <si>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</si>
  <si>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</si>
  <si>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</si>
  <si>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</si>
  <si>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</si>
  <si>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</si>
  <si>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</si>
  <si>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</si>
  <si>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</si>
  <si>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</si>
  <si>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</si>
  <si>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</si>
  <si>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</si>
  <si>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</si>
  <si>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</si>
  <si>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</si>
  <si>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</si>
  <si>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</si>
  <si>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</si>
  <si>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</si>
  <si>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</si>
  <si>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</si>
  <si>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</si>
  <si>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</si>
  <si>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</si>
  <si>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</si>
  <si>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</si>
  <si>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</si>
  <si>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</si>
  <si>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</si>
  <si>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</si>
  <si>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</si>
  <si>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</si>
  <si>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</si>
  <si>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</si>
  <si>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</si>
  <si>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</si>
  <si>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</si>
  <si>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</si>
  <si>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</si>
  <si>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</si>
  <si>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</si>
  <si>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</si>
  <si>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</si>
  <si>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</si>
  <si>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</si>
  <si>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</si>
  <si>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</si>
  <si>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</si>
  <si>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</si>
  <si>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</si>
  <si>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</si>
  <si>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</si>
  <si>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</si>
  <si>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</si>
  <si>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</si>
  <si>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</si>
  <si>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</si>
  <si>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</si>
  <si>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</si>
  <si>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</si>
  <si>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</si>
  <si>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</si>
  <si>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</si>
  <si>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</si>
  <si>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</si>
  <si>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</si>
  <si>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</si>
  <si>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</si>
  <si>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</si>
  <si>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</si>
  <si>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</si>
  <si>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</si>
  <si>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</si>
  <si>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</si>
  <si>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</si>
  <si>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</si>
  <si>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</si>
  <si>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</si>
  <si>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</si>
  <si>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</si>
  <si>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</si>
  <si>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</si>
  <si>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</si>
  <si>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</si>
  <si>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</si>
  <si>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</si>
  <si>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</si>
  <si>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</si>
  <si>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</si>
  <si>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</si>
  <si>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</si>
  <si>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</si>
  <si>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</si>
  <si>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</si>
  <si>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</si>
  <si>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</si>
  <si>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</si>
  <si>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</si>
  <si>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</si>
  <si>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</si>
  <si>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</si>
  <si>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</si>
  <si>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</si>
  <si>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</si>
  <si>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</si>
  <si>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</si>
  <si>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</si>
  <si>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</si>
  <si>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</si>
  <si>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</si>
  <si>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</si>
  <si>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</si>
  <si>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</si>
  <si>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</si>
  <si>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</si>
  <si>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</si>
  <si>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</si>
  <si>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</si>
  <si>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</si>
  <si>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</si>
  <si>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</si>
  <si>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</si>
  <si>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</si>
  <si>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</si>
  <si>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</si>
  <si>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</si>
  <si>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</si>
  <si>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</si>
  <si>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</si>
  <si>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</si>
  <si>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</si>
  <si>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</si>
  <si>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</si>
  <si>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</si>
  <si>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</si>
  <si>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</si>
  <si>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</si>
  <si>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</si>
  <si>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</si>
  <si>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</si>
  <si>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</si>
  <si>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</si>
  <si>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</si>
  <si>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</si>
  <si>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</si>
  <si>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</si>
  <si>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</si>
  <si>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</si>
  <si>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</si>
  <si>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</si>
  <si>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</si>
  <si>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</si>
  <si>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</si>
  <si>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</si>
  <si>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</si>
  <si>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</si>
  <si>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</si>
  <si>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</si>
  <si>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</si>
  <si>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</si>
  <si>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</si>
  <si>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</si>
  <si>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</si>
  <si>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</si>
  <si>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</si>
  <si>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</si>
  <si>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</si>
  <si>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</si>
  <si>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</si>
  <si>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</si>
  <si>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</si>
  <si>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</si>
  <si>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</si>
  <si>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</si>
  <si>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</si>
  <si>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</si>
  <si>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</si>
  <si>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</si>
  <si>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</si>
  <si>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</si>
  <si>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</si>
  <si>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</si>
  <si>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</si>
  <si>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</si>
  <si>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</si>
  <si>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</si>
  <si>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</si>
  <si>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</si>
  <si>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</si>
  <si>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</si>
  <si>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</si>
  <si>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</si>
  <si>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</si>
  <si>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</si>
  <si>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</si>
  <si>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</si>
  <si>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</si>
  <si>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</si>
  <si>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</si>
  <si>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</si>
  <si>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</si>
  <si>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</si>
  <si>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</si>
  <si>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</si>
  <si>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</si>
  <si>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</si>
  <si>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</si>
  <si>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</si>
  <si>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</si>
  <si>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</si>
  <si>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</si>
  <si>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</si>
  <si>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</si>
  <si>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</si>
  <si>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</si>
  <si>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</si>
  <si>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</si>
  <si>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</si>
  <si>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</si>
  <si>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</si>
  <si>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</si>
  <si>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</si>
  <si>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</si>
  <si>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</si>
  <si>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</si>
  <si>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</si>
  <si>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</si>
  <si>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</si>
  <si>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</si>
  <si>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</si>
  <si>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</si>
  <si>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</si>
  <si>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</si>
  <si>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</si>
  <si>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</si>
  <si>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</si>
  <si>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</si>
  <si>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</si>
  <si>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</si>
  <si>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</si>
  <si>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</si>
  <si>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</si>
  <si>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</si>
  <si>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</si>
  <si>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</si>
  <si>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</si>
  <si>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</si>
  <si>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</si>
  <si>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</si>
  <si>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</si>
  <si>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</si>
  <si>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</si>
  <si>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</si>
  <si>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</si>
  <si>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</si>
  <si>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</si>
  <si>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</si>
  <si>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</si>
  <si>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</si>
  <si>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</si>
  <si>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</si>
  <si>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</si>
  <si>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</si>
  <si>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</si>
  <si>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</si>
  <si>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</si>
  <si>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</si>
  <si>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</si>
  <si>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</si>
  <si>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</si>
  <si>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</si>
  <si>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</si>
  <si>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</si>
  <si>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</si>
  <si>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</si>
  <si>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</si>
  <si>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</si>
  <si>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</si>
  <si>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</si>
  <si>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</si>
  <si>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</si>
  <si>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</si>
  <si>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</si>
  <si>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</si>
  <si>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</si>
  <si>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</si>
  <si>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</si>
  <si>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</si>
  <si>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</si>
  <si>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</si>
  <si>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</si>
  <si>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</si>
  <si>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</si>
  <si>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</si>
  <si>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</si>
  <si>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</si>
  <si>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</si>
  <si>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</si>
  <si>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</si>
  <si>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</si>
  <si>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</si>
  <si>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</si>
  <si>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</si>
  <si>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</si>
  <si>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</si>
  <si>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</si>
  <si>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</si>
  <si>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</si>
  <si>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</si>
  <si>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</si>
  <si>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</si>
  <si>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</si>
  <si>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</si>
  <si>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</si>
  <si>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</si>
  <si>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</si>
  <si>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</si>
  <si>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</si>
  <si>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</si>
  <si>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</si>
  <si>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</si>
  <si>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</si>
  <si>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</si>
  <si>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</si>
  <si>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</si>
  <si>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</si>
  <si>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</si>
  <si>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</si>
  <si>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</si>
  <si>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</si>
  <si>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</si>
  <si>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</si>
  <si>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</si>
  <si>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</si>
  <si>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</si>
  <si>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</si>
  <si>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</si>
  <si>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</si>
  <si>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</si>
  <si>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</si>
  <si>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</si>
  <si>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</si>
  <si>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</si>
  <si>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</si>
  <si>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</si>
  <si>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</si>
  <si>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</si>
  <si>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</si>
  <si>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</si>
  <si>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</si>
  <si>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</si>
  <si>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</si>
  <si>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</si>
  <si>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</si>
  <si>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</si>
  <si>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</si>
  <si>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</si>
  <si>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</si>
  <si>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</si>
  <si>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</si>
  <si>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</si>
  <si>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</si>
  <si>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</si>
  <si>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</si>
  <si>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</si>
  <si>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</si>
  <si>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</si>
  <si>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</si>
  <si>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</si>
  <si>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</si>
  <si>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</si>
  <si>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</si>
  <si>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</si>
  <si>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</si>
  <si>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</si>
  <si>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</si>
  <si>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</si>
  <si>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</si>
  <si>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</si>
  <si>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</si>
  <si>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</si>
  <si>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</si>
  <si>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</si>
  <si>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</si>
  <si>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</si>
  <si>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</si>
  <si>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</si>
  <si>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</si>
  <si>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</si>
  <si>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</si>
  <si>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</si>
  <si>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</si>
  <si>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</si>
  <si>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</si>
  <si>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</si>
  <si>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</si>
  <si>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</si>
  <si>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</si>
  <si>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</si>
  <si>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</si>
  <si>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</si>
  <si>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</si>
  <si>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</si>
  <si>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</si>
  <si>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</si>
  <si>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</si>
  <si>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</si>
  <si>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</si>
  <si>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</si>
  <si>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</si>
  <si>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</si>
  <si>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</si>
  <si>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</si>
  <si>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</si>
  <si>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</si>
  <si>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</si>
  <si>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</si>
  <si>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</si>
  <si>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</si>
  <si>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</si>
  <si>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</si>
  <si>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</si>
  <si>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</si>
  <si>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</si>
  <si>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</si>
  <si>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</si>
  <si>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</si>
  <si>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</si>
  <si>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</si>
  <si>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</si>
  <si>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</si>
  <si>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</si>
  <si>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</si>
  <si>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</si>
  <si>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</si>
  <si>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</si>
  <si>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</si>
  <si>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</si>
  <si>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</si>
  <si>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</si>
  <si>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</si>
  <si>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</si>
  <si>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</si>
  <si>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</si>
  <si>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</si>
  <si>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</si>
  <si>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</si>
  <si>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</si>
  <si>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</si>
  <si>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</si>
  <si>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</si>
  <si>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</si>
  <si>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</si>
  <si>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</si>
  <si>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</si>
  <si>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</si>
  <si>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</si>
  <si>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</si>
  <si>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</si>
  <si>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</si>
  <si>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</si>
  <si>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</si>
  <si>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</si>
  <si>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</si>
  <si>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</si>
  <si>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</si>
  <si>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</si>
  <si>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</si>
  <si>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</si>
  <si>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</si>
  <si>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</si>
  <si>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</si>
  <si>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</si>
  <si>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</si>
  <si>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</si>
  <si>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</si>
  <si>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</si>
  <si>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</si>
  <si>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</si>
  <si>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</si>
  <si>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</si>
  <si>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</si>
  <si>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</si>
  <si>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</si>
  <si>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</si>
  <si>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</si>
  <si>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</si>
  <si>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</si>
  <si>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</si>
  <si>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</si>
  <si>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</si>
  <si>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</si>
  <si>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</si>
  <si>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</si>
  <si>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</si>
  <si>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</si>
  <si>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</si>
  <si>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</si>
  <si>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</si>
  <si>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</si>
  <si>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</si>
  <si>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</si>
  <si>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</si>
  <si>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</si>
  <si>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</si>
  <si>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</si>
  <si>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</si>
  <si>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</si>
  <si>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</si>
  <si>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</si>
  <si>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</si>
  <si>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</si>
  <si>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</si>
  <si>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</si>
  <si>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</si>
  <si>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</si>
  <si>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</si>
  <si>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</si>
  <si>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</si>
  <si>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</si>
  <si>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</si>
  <si>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</si>
  <si>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</si>
  <si>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</si>
  <si>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</si>
  <si>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</si>
  <si>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</si>
  <si>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</si>
  <si>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</si>
  <si>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</si>
  <si>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</si>
  <si>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</si>
  <si>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</si>
  <si>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</si>
  <si>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</si>
  <si>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</si>
  <si>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</si>
  <si>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</si>
  <si>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</si>
  <si>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</si>
  <si>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</si>
  <si>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</si>
  <si>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</si>
  <si>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</si>
  <si>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</si>
  <si>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</si>
  <si>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</si>
  <si>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</si>
  <si>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</si>
  <si>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</si>
  <si>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</si>
  <si>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</si>
  <si>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</si>
  <si>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</si>
  <si>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</si>
  <si>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</si>
  <si>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</si>
  <si>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</si>
  <si>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</si>
  <si>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</si>
  <si>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</si>
  <si>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</si>
  <si>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</si>
  <si>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</si>
  <si>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</si>
  <si>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</si>
  <si>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</si>
  <si>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</si>
  <si>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</si>
  <si>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</si>
  <si>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</si>
  <si>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</si>
  <si>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</si>
  <si>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</si>
  <si>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</si>
  <si>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</si>
  <si>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</si>
  <si>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</si>
  <si>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</si>
  <si>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</si>
  <si>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</si>
  <si>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</si>
  <si>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</si>
  <si>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</si>
  <si>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</si>
  <si>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</si>
  <si>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</si>
  <si>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</si>
  <si>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</si>
  <si>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</si>
  <si>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</si>
  <si>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</si>
  <si>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</si>
  <si>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</si>
  <si>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</si>
  <si>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</si>
  <si>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</si>
  <si>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</si>
  <si>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</si>
  <si>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</si>
  <si>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</si>
  <si>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</si>
  <si>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</si>
  <si>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</si>
  <si>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</si>
  <si>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</si>
  <si>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</si>
  <si>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</si>
  <si>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</si>
  <si>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</si>
  <si>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</si>
  <si>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</si>
  <si>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</si>
  <si>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</si>
  <si>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</si>
  <si>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</si>
  <si>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</si>
  <si>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</si>
  <si>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</si>
  <si>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</si>
  <si>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</si>
  <si>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</si>
  <si>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</si>
  <si>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</si>
  <si>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</si>
  <si>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</si>
  <si>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</si>
  <si>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</si>
  <si>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</si>
  <si>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</si>
  <si>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</si>
  <si>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</si>
  <si>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</si>
  <si>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</si>
  <si>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</si>
  <si>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</si>
  <si>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</si>
  <si>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</si>
  <si>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</si>
  <si>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</si>
  <si>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</si>
  <si>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</si>
  <si>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</si>
  <si>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</si>
  <si>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</si>
  <si>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</si>
  <si>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</si>
  <si>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</si>
  <si>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</si>
  <si>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</si>
  <si>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</si>
  <si>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</si>
  <si>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</si>
  <si>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</si>
  <si>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</si>
  <si>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</si>
  <si>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</si>
  <si>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</si>
  <si>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</si>
  <si>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</si>
  <si>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</si>
  <si>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</si>
  <si>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</si>
  <si>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</si>
  <si>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</si>
  <si>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</si>
  <si>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</si>
  <si>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</si>
  <si>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</si>
  <si>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</si>
  <si>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</si>
  <si>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</si>
  <si>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</si>
  <si>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</si>
  <si>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</si>
  <si>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</si>
  <si>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</si>
  <si>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</si>
  <si>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</si>
  <si>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</si>
  <si>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</si>
  <si>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</si>
  <si>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</si>
  <si>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</si>
  <si>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</si>
  <si>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</si>
  <si>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</si>
  <si>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</si>
  <si>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</si>
  <si>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</si>
  <si>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</si>
  <si>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</si>
  <si>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</si>
  <si>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</si>
  <si>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</si>
  <si>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</si>
  <si>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</si>
  <si>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</si>
  <si>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</si>
  <si>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</si>
  <si>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</si>
  <si>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</si>
  <si>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</si>
  <si>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</si>
  <si>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</si>
  <si>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</si>
  <si>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</si>
  <si>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</si>
  <si>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</si>
  <si>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</si>
  <si>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</si>
  <si>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</si>
  <si>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</si>
  <si>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</si>
  <si>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</si>
  <si>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</si>
  <si>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</si>
  <si>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</si>
  <si>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</si>
  <si>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</si>
  <si>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</si>
  <si>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</si>
  <si>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</si>
  <si>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</si>
  <si>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</si>
  <si>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</si>
  <si>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</si>
  <si>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</si>
  <si>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</si>
  <si>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</si>
  <si>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</si>
  <si>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</si>
  <si>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</si>
  <si>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</si>
  <si>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</si>
  <si>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</si>
  <si>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</si>
  <si>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</si>
  <si>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</si>
  <si>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</si>
  <si>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</si>
  <si>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</si>
  <si>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</si>
  <si>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</si>
  <si>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</si>
  <si>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</si>
  <si>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</si>
  <si>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</si>
  <si>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</si>
  <si>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</si>
  <si>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</si>
  <si>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</si>
  <si>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</si>
  <si>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</si>
  <si>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</si>
  <si>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</si>
  <si>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</si>
  <si>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</si>
  <si>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</si>
  <si>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</si>
  <si>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</si>
  <si>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</si>
  <si>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</si>
  <si>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</si>
  <si>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</si>
  <si>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</si>
  <si>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</si>
  <si>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</si>
  <si>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</si>
  <si>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</si>
  <si>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</si>
  <si>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</si>
  <si>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</si>
  <si>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</si>
  <si>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</si>
  <si>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</si>
  <si>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</si>
  <si>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</si>
  <si>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</si>
  <si>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</si>
  <si>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</si>
  <si>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</si>
  <si>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</si>
  <si>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</si>
  <si>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</si>
  <si>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</si>
  <si>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</si>
  <si>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</si>
  <si>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</si>
  <si>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</si>
  <si>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</si>
  <si>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</si>
  <si>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</si>
  <si>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</si>
  <si>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</si>
  <si>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</si>
  <si>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</si>
  <si>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</si>
  <si>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</si>
  <si>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</si>
  <si>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</si>
  <si>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</si>
  <si>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</si>
  <si>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</si>
  <si>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</si>
  <si>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</si>
  <si>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</si>
  <si>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</si>
  <si>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</si>
  <si>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</si>
  <si>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</si>
  <si>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</si>
  <si>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</si>
  <si>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</si>
  <si>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</si>
  <si>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</si>
  <si>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</si>
  <si>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</si>
  <si>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</si>
  <si>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</si>
  <si>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</si>
  <si>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</si>
  <si>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</si>
  <si>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</si>
  <si>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</si>
  <si>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</si>
  <si>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</si>
  <si>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</si>
  <si>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</si>
  <si>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</si>
  <si>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</si>
  <si>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</si>
  <si>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</si>
  <si>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</si>
  <si>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</si>
  <si>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</si>
  <si>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</si>
  <si>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</si>
  <si>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</si>
  <si>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</si>
  <si>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</si>
  <si>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</si>
  <si>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</si>
  <si>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</si>
  <si>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</si>
  <si>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</si>
  <si>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</si>
  <si>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</si>
  <si>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</si>
  <si>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</si>
  <si>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</si>
  <si>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</si>
  <si>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</si>
  <si>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</si>
  <si>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</si>
  <si>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</si>
  <si>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</si>
  <si>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</si>
  <si>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</si>
  <si>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</si>
  <si>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</si>
  <si>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</si>
  <si>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</si>
  <si>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</si>
  <si>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</si>
  <si>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</si>
  <si>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</si>
  <si>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</si>
  <si>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</si>
  <si>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</si>
  <si>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</si>
  <si>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</si>
  <si>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</si>
  <si>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</si>
  <si>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</si>
  <si>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</si>
  <si>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</si>
  <si>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</si>
  <si>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</si>
  <si>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</si>
  <si>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</si>
  <si>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</si>
  <si>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</si>
  <si>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</si>
  <si>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</si>
  <si>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</si>
  <si>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</si>
  <si>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</si>
  <si>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</si>
  <si>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</si>
  <si>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</si>
  <si>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</si>
  <si>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</si>
  <si>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</si>
  <si>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</si>
  <si>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</si>
  <si>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</si>
  <si>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</si>
  <si>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</si>
  <si>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</si>
  <si>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</si>
  <si>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</si>
  <si>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</si>
  <si>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</si>
  <si>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</si>
  <si>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</si>
  <si>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</si>
  <si>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</si>
  <si>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</si>
  <si>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</si>
  <si>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</si>
  <si>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</si>
  <si>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</si>
  <si>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</si>
  <si>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</si>
  <si>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</si>
  <si>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</si>
  <si>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</si>
  <si>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</si>
  <si>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</si>
  <si>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</si>
  <si>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</si>
  <si>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</si>
  <si>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</si>
  <si>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</si>
  <si>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</si>
  <si>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</si>
  <si>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</si>
  <si>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</si>
  <si>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</si>
  <si>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</si>
  <si>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</si>
  <si>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</si>
  <si>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</si>
  <si>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</si>
  <si>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</si>
  <si>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</si>
  <si>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</si>
  <si>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</si>
  <si>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</si>
  <si>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</si>
  <si>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</si>
  <si>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</si>
  <si>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</si>
  <si>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</si>
  <si>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</si>
  <si>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</si>
  <si>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</si>
  <si>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</si>
  <si>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</si>
  <si>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</si>
  <si>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</si>
  <si>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</si>
  <si>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</si>
  <si>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</si>
  <si>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</si>
  <si>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</si>
  <si>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</si>
  <si>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</si>
  <si>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</si>
  <si>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</si>
  <si>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</si>
  <si>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</si>
  <si>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</si>
  <si>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</si>
  <si>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</si>
  <si>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</si>
  <si>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</si>
  <si>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</si>
  <si>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</si>
  <si>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</si>
  <si>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</si>
  <si>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</si>
  <si>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</si>
  <si>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</si>
  <si>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</si>
  <si>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</si>
  <si>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</si>
  <si>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</si>
  <si>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</si>
  <si>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</si>
  <si>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</si>
  <si>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</si>
  <si>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</si>
  <si>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</si>
  <si>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</si>
  <si>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</si>
  <si>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</si>
  <si>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</si>
  <si>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</si>
  <si>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</si>
  <si>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</si>
  <si>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</si>
  <si>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</si>
  <si>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</si>
  <si>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</si>
  <si>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</si>
  <si>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</si>
  <si>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</si>
  <si>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</si>
  <si>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</si>
  <si>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</si>
  <si>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</si>
  <si>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</si>
  <si>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</si>
  <si>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</si>
  <si>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</si>
  <si>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</si>
  <si>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</si>
  <si>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</si>
  <si>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</si>
  <si>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</si>
  <si>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</si>
  <si>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</si>
  <si>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</si>
  <si>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</si>
  <si>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</si>
  <si>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</si>
  <si>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</si>
  <si>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</si>
  <si>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</si>
  <si>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</si>
  <si>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</si>
  <si>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</si>
  <si>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</si>
  <si>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</si>
  <si>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</si>
  <si>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</si>
  <si>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</si>
  <si>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</si>
  <si>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</si>
  <si>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</si>
  <si>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</si>
  <si>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</si>
  <si>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</si>
  <si>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</si>
  <si>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</si>
  <si>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</si>
  <si>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</si>
  <si>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</si>
  <si>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</si>
  <si>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</si>
  <si>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</si>
  <si>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</si>
  <si>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</si>
  <si>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</si>
  <si>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</si>
  <si>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</si>
  <si>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</si>
  <si>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</si>
  <si>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</si>
  <si>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</si>
  <si>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</si>
  <si>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</si>
  <si>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</si>
  <si>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</si>
  <si>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</si>
  <si>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</si>
  <si>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</si>
  <si>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</si>
  <si>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</si>
  <si>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</si>
  <si>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</si>
  <si>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</si>
  <si>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</si>
  <si>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</si>
  <si>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</si>
  <si>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</si>
  <si>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</si>
  <si>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</si>
  <si>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</si>
  <si>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</si>
  <si>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</si>
  <si>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</si>
  <si>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</si>
  <si>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</si>
  <si>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</si>
  <si>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</si>
  <si>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</si>
  <si>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</si>
  <si>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</si>
  <si>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</si>
  <si>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</si>
  <si>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</si>
  <si>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</si>
  <si>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</si>
  <si>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</si>
  <si>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</si>
  <si>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</si>
  <si>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</si>
  <si>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</si>
  <si>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</si>
  <si>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</si>
  <si>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</si>
  <si>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</si>
  <si>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</si>
  <si>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</si>
  <si>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</si>
  <si>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</si>
  <si>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</si>
  <si>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</si>
  <si>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</si>
  <si>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</si>
  <si>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</si>
  <si>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</si>
  <si>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</si>
  <si>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</si>
  <si>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</si>
  <si>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</si>
  <si>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</si>
  <si>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</si>
  <si>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</si>
  <si>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</si>
  <si>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</si>
  <si>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</si>
  <si>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</si>
  <si>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</si>
  <si>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</si>
  <si>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</si>
  <si>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</si>
  <si>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</si>
  <si>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</si>
  <si>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</si>
  <si>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</si>
  <si>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</si>
  <si>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</si>
  <si>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</si>
  <si>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</si>
  <si>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</si>
  <si>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</si>
  <si>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</si>
  <si>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</si>
  <si>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</si>
  <si>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</si>
  <si>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</si>
  <si>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</si>
  <si>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</si>
  <si>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</si>
  <si>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</si>
  <si>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</si>
  <si>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</si>
  <si>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</si>
  <si>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</si>
  <si>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</si>
  <si>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</si>
  <si>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</si>
  <si>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</si>
  <si>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</si>
  <si>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</si>
  <si>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</si>
  <si>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</si>
  <si>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</si>
  <si>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</si>
  <si>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</si>
  <si>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</si>
  <si>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</si>
  <si>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</si>
  <si>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</si>
  <si>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</si>
  <si>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</si>
  <si>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</si>
  <si>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</si>
  <si>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</si>
  <si>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</si>
  <si>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</si>
  <si>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</si>
  <si>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</si>
  <si>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</si>
  <si>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</si>
  <si>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</si>
  <si>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</si>
  <si>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</si>
  <si>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</si>
  <si>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</si>
  <si>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</si>
  <si>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</si>
  <si>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</si>
  <si>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</si>
  <si>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</si>
  <si>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</si>
  <si>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</si>
  <si>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</si>
  <si>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</si>
  <si>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</si>
  <si>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</si>
  <si>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</si>
  <si>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</si>
  <si>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</si>
  <si>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</si>
  <si>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</si>
  <si>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</si>
  <si>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</si>
  <si>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</si>
  <si>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</si>
  <si>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</si>
  <si>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</si>
  <si>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</si>
  <si>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</si>
  <si>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</si>
  <si>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</si>
  <si>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</si>
  <si>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</si>
  <si>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</si>
  <si>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</si>
  <si>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</si>
  <si>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</si>
  <si>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</si>
  <si>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</si>
  <si>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</si>
  <si>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</si>
  <si>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</si>
  <si>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</si>
  <si>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</si>
  <si>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</si>
  <si>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</si>
  <si>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</si>
  <si>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</si>
  <si>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</si>
  <si>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</si>
  <si>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</si>
  <si>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</si>
  <si>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</si>
  <si>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</si>
  <si>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</si>
  <si>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</si>
  <si>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</si>
  <si>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</si>
  <si>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</si>
  <si>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</si>
  <si>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</si>
  <si>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</si>
  <si>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</si>
  <si>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</si>
  <si>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</si>
  <si>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</si>
  <si>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</si>
  <si>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</si>
  <si>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</si>
  <si>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Сунгурларе</t>
  </si>
  <si>
    <t>Елена Ралчева</t>
  </si>
  <si>
    <t>инж. Васил Панделиев</t>
  </si>
  <si>
    <t>kmetsungurlare@abv.bg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</si>
  <si>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</si>
  <si>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</si>
  <si>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</si>
  <si>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</si>
  <si>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</si>
  <si>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</si>
  <si>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</si>
  <si>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</si>
  <si>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</si>
  <si>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</si>
  <si>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</si>
  <si>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</si>
  <si>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</si>
  <si>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</si>
  <si>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</si>
  <si>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</si>
  <si>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</si>
  <si>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</si>
  <si>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</si>
  <si>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</si>
  <si>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</si>
  <si>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</si>
  <si>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</si>
  <si>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</si>
  <si>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</si>
  <si>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</si>
  <si>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</si>
  <si>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</si>
  <si>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</si>
  <si>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</si>
  <si>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</si>
  <si>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</si>
  <si>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</si>
  <si>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</si>
  <si>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</si>
  <si>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</si>
  <si>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</si>
  <si>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</si>
  <si>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</si>
  <si>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</si>
  <si>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</si>
  <si>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</si>
  <si>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</si>
  <si>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</si>
  <si>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</si>
  <si>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</si>
  <si>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</si>
  <si>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</si>
  <si>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</si>
  <si>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</si>
  <si>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</si>
  <si>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</si>
  <si>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</si>
  <si>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</si>
  <si>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</si>
  <si>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</si>
  <si>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</si>
  <si>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</si>
  <si>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</si>
  <si>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</si>
  <si>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</si>
  <si>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</si>
  <si>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</si>
  <si>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</si>
  <si>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</si>
  <si>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</si>
  <si>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</si>
  <si>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</si>
  <si>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</si>
  <si>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</si>
  <si>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</si>
  <si>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</si>
  <si>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</si>
  <si>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</si>
  <si>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</si>
  <si>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</si>
  <si>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</si>
  <si>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</si>
  <si>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</si>
  <si>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</si>
  <si>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</si>
  <si>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</si>
  <si>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</si>
  <si>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</si>
  <si>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</si>
  <si>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</si>
  <si>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</si>
  <si>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</si>
  <si>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</si>
  <si>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</si>
  <si>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</si>
  <si>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</si>
  <si>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</si>
  <si>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</si>
  <si>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</si>
  <si>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</si>
  <si>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</si>
  <si>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</si>
  <si>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</si>
  <si>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</si>
  <si>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</si>
  <si>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</si>
  <si>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</si>
  <si>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</si>
  <si>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</si>
  <si>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</si>
  <si>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</si>
  <si>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</si>
  <si>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</si>
  <si>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</si>
  <si>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</si>
  <si>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</si>
  <si>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</si>
  <si>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</si>
  <si>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</si>
  <si>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</si>
  <si>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</si>
  <si>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</si>
  <si>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</si>
  <si>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</si>
  <si>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</si>
  <si>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</si>
  <si>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</si>
  <si>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</si>
  <si>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</si>
  <si>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</si>
  <si>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</si>
  <si>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</si>
  <si>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</si>
  <si>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</si>
  <si>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</si>
  <si>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</si>
  <si>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</si>
  <si>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</si>
  <si>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</si>
  <si>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</si>
  <si>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</si>
  <si>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</si>
  <si>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</si>
  <si>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</si>
  <si>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</si>
  <si>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</si>
  <si>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</si>
  <si>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</si>
  <si>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</si>
  <si>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</si>
  <si>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</si>
  <si>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</si>
  <si>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</si>
  <si>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</si>
  <si>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</si>
  <si>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</si>
  <si>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</si>
  <si>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</si>
  <si>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</si>
  <si>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</si>
  <si>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</si>
  <si>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</si>
  <si>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</si>
  <si>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</si>
  <si>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</si>
  <si>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</si>
  <si>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</si>
  <si>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</si>
  <si>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</si>
  <si>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</si>
  <si>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</si>
  <si>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</si>
  <si>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</si>
  <si>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</si>
  <si>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</si>
  <si>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</si>
  <si>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</si>
  <si>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</si>
  <si>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</si>
  <si>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</si>
  <si>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</si>
  <si>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</si>
  <si>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</si>
  <si>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</si>
  <si>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</si>
  <si>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</si>
  <si>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</si>
  <si>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</si>
  <si>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</si>
  <si>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</si>
  <si>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</si>
  <si>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</si>
  <si>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</si>
  <si>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</si>
  <si>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</si>
  <si>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</si>
  <si>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</si>
  <si>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</si>
  <si>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</si>
  <si>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</si>
  <si>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</si>
  <si>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</si>
  <si>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</si>
  <si>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</si>
  <si>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</si>
  <si>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</si>
  <si>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</si>
  <si>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</si>
  <si>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</si>
  <si>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</si>
  <si>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</si>
  <si>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</si>
  <si>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</si>
  <si>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</si>
  <si>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</si>
  <si>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</si>
  <si>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</si>
  <si>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</si>
  <si>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</si>
  <si>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</si>
  <si>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</si>
  <si>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</si>
  <si>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</si>
  <si>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</si>
  <si>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</si>
  <si>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</si>
  <si>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</si>
  <si>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</si>
  <si>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</si>
  <si>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</si>
  <si>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</si>
  <si>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</si>
  <si>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</si>
  <si>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</si>
  <si>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</si>
  <si>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</si>
  <si>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</si>
  <si>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</si>
  <si>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</si>
  <si>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</si>
  <si>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</si>
  <si>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</si>
  <si>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</si>
  <si>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</si>
  <si>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</si>
  <si>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</si>
  <si>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</si>
  <si>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</si>
  <si>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</si>
  <si>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</si>
  <si>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</si>
  <si>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</si>
  <si>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</si>
  <si>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</si>
  <si>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</si>
  <si>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</si>
  <si>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</si>
  <si>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</si>
  <si>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</si>
  <si>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</si>
  <si>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</si>
  <si>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</si>
  <si>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</si>
  <si>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</si>
  <si>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</si>
  <si>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</si>
  <si>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</si>
  <si>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</si>
  <si>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</si>
  <si>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</si>
  <si>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</si>
  <si>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</si>
  <si>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</si>
  <si>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</si>
  <si>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</si>
  <si>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</si>
  <si>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</si>
  <si>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</si>
  <si>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</si>
  <si>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</si>
  <si>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</si>
  <si>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</si>
  <si>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</si>
  <si>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</si>
  <si>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</si>
  <si>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</si>
  <si>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</si>
  <si>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</si>
  <si>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</si>
  <si>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</si>
  <si>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</si>
  <si>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</si>
  <si>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</si>
  <si>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</si>
  <si>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</si>
  <si>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</si>
  <si>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</si>
  <si>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</si>
  <si>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</si>
  <si>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</si>
  <si>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</si>
  <si>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</si>
  <si>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</si>
  <si>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</si>
  <si>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</si>
  <si>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</si>
  <si>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</si>
  <si>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</si>
  <si>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</si>
  <si>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</si>
  <si>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</si>
  <si>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</si>
  <si>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</si>
  <si>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</si>
  <si>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</si>
  <si>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</si>
  <si>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</si>
  <si>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</si>
  <si>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</si>
  <si>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</si>
  <si>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</si>
  <si>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</si>
  <si>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</si>
  <si>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</si>
  <si>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</si>
  <si>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</si>
  <si>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</si>
  <si>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</si>
  <si>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</si>
  <si>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</si>
  <si>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</si>
  <si>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</si>
  <si>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</si>
  <si>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</si>
  <si>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</si>
  <si>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</si>
  <si>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</si>
  <si>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</si>
  <si>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</si>
  <si>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</si>
  <si>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</si>
  <si>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</si>
  <si>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</si>
  <si>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</si>
  <si>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</si>
  <si>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</si>
  <si>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</si>
  <si>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</si>
  <si>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</si>
  <si>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</si>
  <si>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</si>
  <si>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</si>
  <si>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</si>
  <si>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</si>
  <si>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</si>
  <si>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</si>
  <si>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</si>
  <si>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</si>
  <si>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</si>
  <si>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</si>
  <si>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</si>
  <si>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</si>
  <si>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</si>
  <si>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</si>
  <si>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</si>
  <si>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</si>
  <si>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</si>
  <si>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</si>
  <si>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</si>
  <si>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</si>
  <si>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</si>
  <si>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</si>
  <si>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</si>
  <si>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</si>
  <si>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</si>
  <si>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</si>
  <si>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</si>
  <si>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</si>
  <si>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</si>
  <si>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</si>
  <si>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</si>
  <si>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</si>
  <si>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</si>
  <si>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</si>
  <si>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</si>
  <si>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</si>
  <si>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>01.08.2017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</si>
</sst>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125" fillId="0" borderId="0" applyNumberFormat="0" applyFill="0" applyBorder="0" applyAlignment="0" applyProtection="0"/>
  </cellStyleXfs>
  <cellXfs count="180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0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77" fontId="8" fillId="40" borderId="12" xfId="34" applyNumberFormat="1" applyFont="1" applyFill="1" applyBorder="1" applyAlignment="1" applyProtection="1" quotePrefix="1">
      <alignment horizontal="center" vertical="center"/>
      <protection/>
    </xf>
    <xf numFmtId="17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horizontal="center" vertical="center"/>
      <protection/>
    </xf>
    <xf numFmtId="178" fontId="5" fillId="36" borderId="0" xfId="34" applyNumberFormat="1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79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7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86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7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86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7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86" fontId="79" fillId="42" borderId="39" xfId="34" applyNumberFormat="1" applyFont="1" applyFill="1" applyBorder="1" applyAlignment="1" applyProtection="1">
      <alignment horizontal="center" vertical="center"/>
      <protection/>
    </xf>
    <xf numFmtId="179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86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7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7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7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7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127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79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7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7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7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7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79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79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7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79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7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7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7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7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7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79" fontId="54" fillId="40" borderId="40" xfId="42" applyNumberFormat="1" applyFont="1" applyFill="1" applyBorder="1" applyAlignment="1" applyProtection="1" quotePrefix="1">
      <alignment horizontal="right"/>
      <protection/>
    </xf>
    <xf numFmtId="176" fontId="5" fillId="36" borderId="26" xfId="42" applyNumberFormat="1" applyFont="1" applyFill="1" applyBorder="1" applyAlignment="1" applyProtection="1">
      <alignment horizontal="right"/>
      <protection/>
    </xf>
    <xf numFmtId="17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7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7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7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1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77" fontId="138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79" fillId="43" borderId="14" xfId="34" applyFont="1" applyFill="1" applyBorder="1" applyAlignment="1" applyProtection="1">
      <alignment vertical="center"/>
      <protection/>
    </xf>
    <xf numFmtId="0" fontId="79" fillId="43" borderId="15" xfId="34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79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0" fillId="42" borderId="23" xfId="34" applyNumberFormat="1" applyFont="1" applyFill="1" applyBorder="1" applyAlignment="1" applyProtection="1">
      <alignment horizontal="center" vertical="center" wrapText="1"/>
      <protection/>
    </xf>
    <xf numFmtId="1" fontId="80" fillId="42" borderId="92" xfId="34" applyNumberFormat="1" applyFont="1" applyFill="1" applyBorder="1" applyAlignment="1" applyProtection="1">
      <alignment horizontal="center" vertical="center" wrapText="1"/>
      <protection/>
    </xf>
    <xf numFmtId="1" fontId="80" fillId="42" borderId="22" xfId="34" applyNumberFormat="1" applyFont="1" applyFill="1" applyBorder="1" applyAlignment="1" applyProtection="1">
      <alignment horizontal="center" vertical="center" wrapText="1"/>
      <protection/>
    </xf>
    <xf numFmtId="0" fontId="100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79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79" fontId="80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7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86" fontId="79" fillId="42" borderId="76" xfId="34" applyNumberFormat="1" applyFont="1" applyFill="1" applyBorder="1" applyAlignment="1" applyProtection="1">
      <alignment horizontal="center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86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79" fontId="80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79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86" fontId="79" fillId="42" borderId="95" xfId="34" applyNumberFormat="1" applyFont="1" applyFill="1" applyBorder="1" applyAlignment="1" applyProtection="1">
      <alignment horizontal="center" vertical="center"/>
      <protection/>
    </xf>
    <xf numFmtId="179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79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86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7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7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79" fontId="11" fillId="36" borderId="27" xfId="42" applyNumberFormat="1" applyFont="1" applyFill="1" applyBorder="1" applyAlignment="1">
      <alignment horizontal="right" vertical="center"/>
      <protection/>
    </xf>
    <xf numFmtId="186" fontId="79" fillId="42" borderId="29" xfId="34" applyNumberFormat="1" applyFont="1" applyFill="1" applyBorder="1" applyAlignment="1" applyProtection="1">
      <alignment horizontal="center" vertical="center"/>
      <protection/>
    </xf>
    <xf numFmtId="186" fontId="79" fillId="42" borderId="27" xfId="34" applyNumberFormat="1" applyFont="1" applyFill="1" applyBorder="1" applyAlignment="1" applyProtection="1">
      <alignment horizontal="center" vertical="center"/>
      <protection/>
    </xf>
    <xf numFmtId="186" fontId="79" fillId="42" borderId="33" xfId="34" applyNumberFormat="1" applyFont="1" applyFill="1" applyBorder="1" applyAlignment="1" applyProtection="1">
      <alignment horizontal="center" vertical="center"/>
      <protection/>
    </xf>
    <xf numFmtId="186" fontId="79" fillId="42" borderId="31" xfId="34" applyNumberFormat="1" applyFont="1" applyFill="1" applyBorder="1" applyAlignment="1" applyProtection="1">
      <alignment horizontal="center" vertical="center"/>
      <protection/>
    </xf>
    <xf numFmtId="186" fontId="79" fillId="42" borderId="42" xfId="34" applyNumberFormat="1" applyFont="1" applyFill="1" applyBorder="1" applyAlignment="1" applyProtection="1">
      <alignment horizontal="center" vertical="center"/>
      <protection/>
    </xf>
    <xf numFmtId="186" fontId="79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0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79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7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0" fillId="43" borderId="51" xfId="42" applyFont="1" applyFill="1" applyBorder="1" applyAlignment="1" applyProtection="1">
      <alignment horizontal="center" vertical="center" wrapText="1"/>
      <protection/>
    </xf>
    <xf numFmtId="3" fontId="80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79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76" fontId="5" fillId="36" borderId="0" xfId="34" applyNumberFormat="1" applyFont="1" applyFill="1" applyBorder="1" applyAlignment="1" applyProtection="1" quotePrefix="1">
      <alignment horizontal="center" vertical="center"/>
      <protection/>
    </xf>
    <xf numFmtId="176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176" fontId="5" fillId="36" borderId="0" xfId="34" applyNumberFormat="1" applyFont="1" applyFill="1" applyBorder="1" applyAlignment="1" applyProtection="1">
      <alignment vertical="center"/>
      <protection/>
    </xf>
    <xf numFmtId="176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187" fontId="5" fillId="41" borderId="49" xfId="34" applyNumberFormat="1" applyFont="1" applyFill="1" applyBorder="1" applyAlignment="1" applyProtection="1">
      <alignment horizontal="right" vertical="center"/>
      <protection/>
    </xf>
    <xf numFmtId="187" fontId="5" fillId="41" borderId="50" xfId="34" applyNumberFormat="1" applyFont="1" applyFill="1" applyBorder="1" applyAlignment="1" applyProtection="1">
      <alignment horizontal="right" vertical="center"/>
      <protection/>
    </xf>
    <xf numFmtId="187" fontId="5" fillId="41" borderId="51" xfId="34" applyNumberFormat="1" applyFont="1" applyFill="1" applyBorder="1" applyAlignment="1" applyProtection="1">
      <alignment horizontal="right" vertical="center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8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79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7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86" fontId="79" fillId="36" borderId="30" xfId="34" applyNumberFormat="1" applyFont="1" applyFill="1" applyBorder="1" applyAlignment="1" applyProtection="1">
      <alignment horizontal="center" vertical="center"/>
      <protection/>
    </xf>
    <xf numFmtId="186" fontId="79" fillId="36" borderId="34" xfId="34" applyNumberFormat="1" applyFont="1" applyFill="1" applyBorder="1" applyAlignment="1" applyProtection="1">
      <alignment horizontal="center" vertical="center"/>
      <protection/>
    </xf>
    <xf numFmtId="186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7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86" fontId="79" fillId="36" borderId="76" xfId="34" applyNumberFormat="1" applyFont="1" applyFill="1" applyBorder="1" applyAlignment="1" applyProtection="1">
      <alignment horizontal="center" vertical="center"/>
      <protection/>
    </xf>
    <xf numFmtId="17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86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7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7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79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79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79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7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7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86" fontId="80" fillId="42" borderId="62" xfId="34" applyNumberFormat="1" applyFont="1" applyFill="1" applyBorder="1" applyAlignment="1" applyProtection="1">
      <alignment horizontal="center" vertical="center"/>
      <protection/>
    </xf>
    <xf numFmtId="186" fontId="80" fillId="42" borderId="64" xfId="34" applyNumberFormat="1" applyFont="1" applyFill="1" applyBorder="1" applyAlignment="1" applyProtection="1">
      <alignment horizontal="center" vertical="center"/>
      <protection/>
    </xf>
    <xf numFmtId="186" fontId="80" fillId="42" borderId="66" xfId="34" applyNumberFormat="1" applyFont="1" applyFill="1" applyBorder="1" applyAlignment="1" applyProtection="1">
      <alignment horizontal="center" vertical="center"/>
      <protection/>
    </xf>
    <xf numFmtId="176" fontId="8" fillId="36" borderId="26" xfId="42" applyNumberFormat="1" applyFont="1" applyFill="1" applyBorder="1" applyAlignment="1">
      <alignment horizontal="right" vertical="center"/>
      <protection/>
    </xf>
    <xf numFmtId="17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86" fontId="79" fillId="42" borderId="87" xfId="34" applyNumberFormat="1" applyFont="1" applyFill="1" applyBorder="1" applyAlignment="1" applyProtection="1">
      <alignment horizontal="center" vertical="center"/>
      <protection/>
    </xf>
    <xf numFmtId="186" fontId="79" fillId="42" borderId="84" xfId="34" applyNumberFormat="1" applyFont="1" applyFill="1" applyBorder="1" applyAlignment="1" applyProtection="1">
      <alignment horizontal="center" vertical="center"/>
      <protection/>
    </xf>
    <xf numFmtId="186" fontId="79" fillId="36" borderId="88" xfId="34" applyNumberFormat="1" applyFont="1" applyFill="1" applyBorder="1" applyAlignment="1" applyProtection="1">
      <alignment horizontal="center" vertical="center"/>
      <protection/>
    </xf>
    <xf numFmtId="186" fontId="79" fillId="36" borderId="39" xfId="34" applyNumberFormat="1" applyFont="1" applyFill="1" applyBorder="1" applyAlignment="1" applyProtection="1">
      <alignment horizontal="center" vertical="center"/>
      <protection/>
    </xf>
    <xf numFmtId="176" fontId="150" fillId="40" borderId="113" xfId="42" applyNumberFormat="1" applyFont="1" applyFill="1" applyBorder="1" applyAlignment="1">
      <alignment horizontal="right" vertical="center"/>
      <protection/>
    </xf>
    <xf numFmtId="179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88" fontId="146" fillId="36" borderId="103" xfId="38" applyNumberFormat="1" applyFont="1" applyFill="1" applyBorder="1" applyProtection="1">
      <alignment/>
      <protection/>
    </xf>
    <xf numFmtId="18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1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7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102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76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76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36" borderId="0" xfId="0" applyNumberFormat="1" applyFont="1" applyFill="1" applyAlignment="1" applyProtection="1">
      <alignment/>
      <protection/>
    </xf>
    <xf numFmtId="176" fontId="29" fillId="42" borderId="0" xfId="0" applyNumberFormat="1" applyFont="1" applyFill="1" applyBorder="1" applyAlignment="1" applyProtection="1">
      <alignment/>
      <protection/>
    </xf>
    <xf numFmtId="176" fontId="45" fillId="42" borderId="0" xfId="0" applyNumberFormat="1" applyFont="1" applyFill="1" applyBorder="1" applyAlignment="1" applyProtection="1">
      <alignment/>
      <protection/>
    </xf>
    <xf numFmtId="0" fontId="29" fillId="36" borderId="119" xfId="0" applyFont="1" applyFill="1" applyBorder="1" applyAlignment="1" applyProtection="1" quotePrefix="1">
      <alignment horizontal="left"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75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87" fontId="45" fillId="41" borderId="101" xfId="0" applyNumberFormat="1" applyFont="1" applyFill="1" applyBorder="1" applyAlignment="1" applyProtection="1">
      <alignment/>
      <protection/>
    </xf>
    <xf numFmtId="187" fontId="29" fillId="40" borderId="96" xfId="0" applyNumberFormat="1" applyFont="1" applyFill="1" applyBorder="1" applyAlignment="1" applyProtection="1">
      <alignment/>
      <protection/>
    </xf>
    <xf numFmtId="187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87" fontId="154" fillId="36" borderId="25" xfId="0" applyNumberFormat="1" applyFont="1" applyFill="1" applyBorder="1" applyAlignment="1" applyProtection="1" quotePrefix="1">
      <alignment/>
      <protection/>
    </xf>
    <xf numFmtId="187" fontId="155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87" fontId="45" fillId="41" borderId="89" xfId="0" applyNumberFormat="1" applyFont="1" applyFill="1" applyBorder="1" applyAlignment="1" applyProtection="1">
      <alignment horizontal="right"/>
      <protection/>
    </xf>
    <xf numFmtId="187" fontId="29" fillId="40" borderId="49" xfId="0" applyNumberFormat="1" applyFont="1" applyFill="1" applyBorder="1" applyAlignment="1" applyProtection="1">
      <alignment horizontal="right"/>
      <protection/>
    </xf>
    <xf numFmtId="187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36" borderId="64" xfId="0" applyNumberFormat="1" applyFont="1" applyFill="1" applyBorder="1" applyAlignment="1" applyProtection="1">
      <alignment/>
      <protection/>
    </xf>
    <xf numFmtId="17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87" fontId="154" fillId="36" borderId="105" xfId="0" applyNumberFormat="1" applyFont="1" applyFill="1" applyBorder="1" applyAlignment="1" applyProtection="1" quotePrefix="1">
      <alignment/>
      <protection/>
    </xf>
    <xf numFmtId="18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76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85" fontId="158" fillId="36" borderId="12" xfId="40" applyNumberFormat="1" applyFont="1" applyFill="1" applyBorder="1" applyAlignment="1" applyProtection="1">
      <alignment horizontal="center" vertical="center"/>
      <protection/>
    </xf>
    <xf numFmtId="184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8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87" fontId="98" fillId="40" borderId="0" xfId="47" applyNumberFormat="1" applyFont="1" applyFill="1" applyBorder="1" applyAlignment="1" applyProtection="1">
      <alignment/>
      <protection/>
    </xf>
    <xf numFmtId="38" fontId="98" fillId="40" borderId="0" xfId="47" applyNumberFormat="1" applyFont="1" applyFill="1" applyBorder="1" applyProtection="1">
      <alignment/>
      <protection/>
    </xf>
    <xf numFmtId="0" fontId="98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7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77" fontId="82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76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76" fontId="45" fillId="40" borderId="0" xfId="37" applyNumberFormat="1" applyFont="1" applyFill="1" applyBorder="1" applyAlignment="1" applyProtection="1">
      <alignment horizontal="left"/>
      <protection/>
    </xf>
    <xf numFmtId="193" fontId="45" fillId="36" borderId="104" xfId="37" applyNumberFormat="1" applyFont="1" applyFill="1" applyBorder="1" applyAlignment="1" applyProtection="1" quotePrefix="1">
      <alignment horizontal="center"/>
      <protection/>
    </xf>
    <xf numFmtId="193" fontId="45" fillId="36" borderId="105" xfId="37" applyNumberFormat="1" applyFont="1" applyFill="1" applyBorder="1" applyAlignment="1" applyProtection="1" quotePrefix="1">
      <alignment horizontal="center"/>
      <protection/>
    </xf>
    <xf numFmtId="193" fontId="45" fillId="36" borderId="106" xfId="37" applyNumberFormat="1" applyFont="1" applyFill="1" applyBorder="1" applyAlignment="1" applyProtection="1" quotePrefix="1">
      <alignment horizontal="center"/>
      <protection/>
    </xf>
    <xf numFmtId="193" fontId="140" fillId="41" borderId="126" xfId="37" applyNumberFormat="1" applyFont="1" applyFill="1" applyBorder="1" applyAlignment="1" applyProtection="1" quotePrefix="1">
      <alignment horizontal="center" wrapText="1"/>
      <protection/>
    </xf>
    <xf numFmtId="19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9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63" fillId="43" borderId="126" xfId="37" applyNumberFormat="1" applyFont="1" applyFill="1" applyBorder="1" applyAlignment="1" applyProtection="1" quotePrefix="1">
      <alignment horizontal="center" wrapText="1"/>
      <protection/>
    </xf>
    <xf numFmtId="193" fontId="45" fillId="36" borderId="136" xfId="37" applyNumberFormat="1" applyFont="1" applyFill="1" applyBorder="1" applyAlignment="1" applyProtection="1" quotePrefix="1">
      <alignment horizontal="center" wrapText="1"/>
      <protection/>
    </xf>
    <xf numFmtId="176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194" fontId="140" fillId="41" borderId="132" xfId="37" applyNumberFormat="1" applyFont="1" applyFill="1" applyBorder="1" applyAlignment="1" applyProtection="1" quotePrefix="1">
      <alignment horizontal="center"/>
      <protection/>
    </xf>
    <xf numFmtId="177" fontId="164" fillId="41" borderId="132" xfId="37" applyNumberFormat="1" applyFont="1" applyFill="1" applyBorder="1" applyAlignment="1" applyProtection="1" quotePrefix="1">
      <alignment horizontal="center"/>
      <protection/>
    </xf>
    <xf numFmtId="194" fontId="129" fillId="40" borderId="132" xfId="37" applyNumberFormat="1" applyFont="1" applyFill="1" applyBorder="1" applyAlignment="1" applyProtection="1" quotePrefix="1">
      <alignment horizontal="center"/>
      <protection/>
    </xf>
    <xf numFmtId="177" fontId="128" fillId="40" borderId="132" xfId="37" applyNumberFormat="1" applyFont="1" applyFill="1" applyBorder="1" applyAlignment="1" applyProtection="1" quotePrefix="1">
      <alignment horizontal="center"/>
      <protection/>
    </xf>
    <xf numFmtId="177" fontId="38" fillId="40" borderId="0" xfId="37" applyNumberFormat="1" applyFont="1" applyFill="1" applyAlignment="1" applyProtection="1">
      <alignment horizontal="right"/>
      <protection/>
    </xf>
    <xf numFmtId="177" fontId="163" fillId="43" borderId="132" xfId="37" applyNumberFormat="1" applyFont="1" applyFill="1" applyBorder="1" applyAlignment="1" applyProtection="1" quotePrefix="1">
      <alignment horizontal="center"/>
      <protection/>
    </xf>
    <xf numFmtId="177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19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195" fontId="29" fillId="36" borderId="100" xfId="37" applyNumberFormat="1" applyFont="1" applyFill="1" applyBorder="1" applyAlignment="1" applyProtection="1">
      <alignment/>
      <protection/>
    </xf>
    <xf numFmtId="195" fontId="45" fillId="36" borderId="100" xfId="37" applyNumberFormat="1" applyFont="1" applyFill="1" applyBorder="1" applyAlignment="1" applyProtection="1">
      <alignment/>
      <protection/>
    </xf>
    <xf numFmtId="195" fontId="38" fillId="40" borderId="0" xfId="37" applyNumberFormat="1" applyFont="1" applyFill="1" applyAlignment="1" applyProtection="1">
      <alignment horizontal="right"/>
      <protection/>
    </xf>
    <xf numFmtId="195" fontId="29" fillId="36" borderId="139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195" fontId="29" fillId="36" borderId="82" xfId="37" applyNumberFormat="1" applyFont="1" applyFill="1" applyBorder="1" applyAlignment="1" applyProtection="1">
      <alignment/>
      <protection/>
    </xf>
    <xf numFmtId="195" fontId="45" fillId="36" borderId="82" xfId="37" applyNumberFormat="1" applyFont="1" applyFill="1" applyBorder="1" applyAlignment="1" applyProtection="1">
      <alignment/>
      <protection/>
    </xf>
    <xf numFmtId="19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195" fontId="29" fillId="36" borderId="129" xfId="37" applyNumberFormat="1" applyFont="1" applyFill="1" applyBorder="1" applyAlignment="1" applyProtection="1">
      <alignment/>
      <protection/>
    </xf>
    <xf numFmtId="195" fontId="45" fillId="36" borderId="129" xfId="37" applyNumberFormat="1" applyFont="1" applyFill="1" applyBorder="1" applyAlignment="1" applyProtection="1">
      <alignment/>
      <protection/>
    </xf>
    <xf numFmtId="195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195" fontId="29" fillId="36" borderId="64" xfId="37" applyNumberFormat="1" applyFont="1" applyFill="1" applyBorder="1" applyAlignment="1" applyProtection="1">
      <alignment/>
      <protection/>
    </xf>
    <xf numFmtId="195" fontId="45" fillId="36" borderId="64" xfId="37" applyNumberFormat="1" applyFont="1" applyFill="1" applyBorder="1" applyAlignment="1" applyProtection="1">
      <alignment/>
      <protection/>
    </xf>
    <xf numFmtId="195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195" fontId="29" fillId="36" borderId="66" xfId="37" applyNumberFormat="1" applyFont="1" applyFill="1" applyBorder="1" applyAlignment="1" applyProtection="1">
      <alignment/>
      <protection/>
    </xf>
    <xf numFmtId="195" fontId="45" fillId="36" borderId="66" xfId="37" applyNumberFormat="1" applyFont="1" applyFill="1" applyBorder="1" applyAlignment="1" applyProtection="1">
      <alignment/>
      <protection/>
    </xf>
    <xf numFmtId="195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195" fontId="29" fillId="40" borderId="61" xfId="37" applyNumberFormat="1" applyFont="1" applyFill="1" applyBorder="1" applyAlignment="1" applyProtection="1">
      <alignment/>
      <protection/>
    </xf>
    <xf numFmtId="195" fontId="45" fillId="40" borderId="61" xfId="37" applyNumberFormat="1" applyFont="1" applyFill="1" applyBorder="1" applyAlignment="1" applyProtection="1">
      <alignment/>
      <protection/>
    </xf>
    <xf numFmtId="195" fontId="45" fillId="40" borderId="138" xfId="37" applyNumberFormat="1" applyFont="1" applyFill="1" applyBorder="1" applyAlignment="1" applyProtection="1">
      <alignment/>
      <protection/>
    </xf>
    <xf numFmtId="195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195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195" fontId="29" fillId="42" borderId="100" xfId="37" applyNumberFormat="1" applyFont="1" applyFill="1" applyBorder="1" applyAlignment="1" applyProtection="1">
      <alignment/>
      <protection/>
    </xf>
    <xf numFmtId="195" fontId="45" fillId="42" borderId="100" xfId="37" applyNumberFormat="1" applyFont="1" applyFill="1" applyBorder="1" applyAlignment="1" applyProtection="1">
      <alignment/>
      <protection/>
    </xf>
    <xf numFmtId="195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195" fontId="29" fillId="42" borderId="129" xfId="37" applyNumberFormat="1" applyFont="1" applyFill="1" applyBorder="1" applyAlignment="1" applyProtection="1">
      <alignment/>
      <protection/>
    </xf>
    <xf numFmtId="195" fontId="45" fillId="42" borderId="129" xfId="37" applyNumberFormat="1" applyFont="1" applyFill="1" applyBorder="1" applyAlignment="1" applyProtection="1">
      <alignment/>
      <protection/>
    </xf>
    <xf numFmtId="195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195" fontId="29" fillId="42" borderId="64" xfId="37" applyNumberFormat="1" applyFont="1" applyFill="1" applyBorder="1" applyAlignment="1" applyProtection="1">
      <alignment/>
      <protection/>
    </xf>
    <xf numFmtId="195" fontId="45" fillId="42" borderId="64" xfId="37" applyNumberFormat="1" applyFont="1" applyFill="1" applyBorder="1" applyAlignment="1" applyProtection="1">
      <alignment/>
      <protection/>
    </xf>
    <xf numFmtId="195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195" fontId="29" fillId="42" borderId="66" xfId="37" applyNumberFormat="1" applyFont="1" applyFill="1" applyBorder="1" applyAlignment="1" applyProtection="1">
      <alignment/>
      <protection/>
    </xf>
    <xf numFmtId="195" fontId="45" fillId="42" borderId="66" xfId="37" applyNumberFormat="1" applyFont="1" applyFill="1" applyBorder="1" applyAlignment="1" applyProtection="1">
      <alignment/>
      <protection/>
    </xf>
    <xf numFmtId="195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195" fontId="73" fillId="42" borderId="62" xfId="37" applyNumberFormat="1" applyFont="1" applyFill="1" applyBorder="1" applyAlignment="1" applyProtection="1">
      <alignment/>
      <protection/>
    </xf>
    <xf numFmtId="195" fontId="77" fillId="42" borderId="62" xfId="37" applyNumberFormat="1" applyFont="1" applyFill="1" applyBorder="1" applyAlignment="1" applyProtection="1">
      <alignment/>
      <protection/>
    </xf>
    <xf numFmtId="195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195" fontId="73" fillId="42" borderId="64" xfId="37" applyNumberFormat="1" applyFont="1" applyFill="1" applyBorder="1" applyAlignment="1" applyProtection="1">
      <alignment/>
      <protection/>
    </xf>
    <xf numFmtId="195" fontId="77" fillId="42" borderId="64" xfId="37" applyNumberFormat="1" applyFont="1" applyFill="1" applyBorder="1" applyAlignment="1" applyProtection="1">
      <alignment/>
      <protection/>
    </xf>
    <xf numFmtId="195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195" fontId="73" fillId="42" borderId="63" xfId="37" applyNumberFormat="1" applyFont="1" applyFill="1" applyBorder="1" applyAlignment="1" applyProtection="1">
      <alignment/>
      <protection/>
    </xf>
    <xf numFmtId="195" fontId="77" fillId="42" borderId="63" xfId="37" applyNumberFormat="1" applyFont="1" applyFill="1" applyBorder="1" applyAlignment="1" applyProtection="1">
      <alignment/>
      <protection/>
    </xf>
    <xf numFmtId="195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195" fontId="29" fillId="41" borderId="130" xfId="37" applyNumberFormat="1" applyFont="1" applyFill="1" applyBorder="1" applyAlignment="1" applyProtection="1">
      <alignment/>
      <protection/>
    </xf>
    <xf numFmtId="195" fontId="45" fillId="41" borderId="130" xfId="37" applyNumberFormat="1" applyFont="1" applyFill="1" applyBorder="1" applyAlignment="1" applyProtection="1">
      <alignment/>
      <protection/>
    </xf>
    <xf numFmtId="195" fontId="45" fillId="41" borderId="153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195" fontId="29" fillId="36" borderId="63" xfId="37" applyNumberFormat="1" applyFont="1" applyFill="1" applyBorder="1" applyAlignment="1" applyProtection="1">
      <alignment/>
      <protection/>
    </xf>
    <xf numFmtId="195" fontId="45" fillId="36" borderId="63" xfId="37" applyNumberFormat="1" applyFont="1" applyFill="1" applyBorder="1" applyAlignment="1" applyProtection="1">
      <alignment/>
      <protection/>
    </xf>
    <xf numFmtId="195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195" fontId="73" fillId="42" borderId="19" xfId="37" applyNumberFormat="1" applyFont="1" applyFill="1" applyBorder="1" applyAlignment="1" applyProtection="1">
      <alignment/>
      <protection/>
    </xf>
    <xf numFmtId="195" fontId="77" fillId="42" borderId="19" xfId="37" applyNumberFormat="1" applyFont="1" applyFill="1" applyBorder="1" applyAlignment="1" applyProtection="1">
      <alignment/>
      <protection/>
    </xf>
    <xf numFmtId="195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76" fontId="29" fillId="40" borderId="0" xfId="37" applyNumberFormat="1" applyFont="1" applyFill="1" applyProtection="1">
      <alignment/>
      <protection/>
    </xf>
    <xf numFmtId="176" fontId="29" fillId="42" borderId="0" xfId="37" applyNumberFormat="1" applyFont="1" applyFill="1" applyBorder="1" applyProtection="1">
      <alignment/>
      <protection/>
    </xf>
    <xf numFmtId="176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87" fontId="155" fillId="36" borderId="82" xfId="37" applyNumberFormat="1" applyFont="1" applyFill="1" applyBorder="1" applyAlignment="1" applyProtection="1" quotePrefix="1">
      <alignment/>
      <protection/>
    </xf>
    <xf numFmtId="187" fontId="154" fillId="36" borderId="82" xfId="37" applyNumberFormat="1" applyFont="1" applyFill="1" applyBorder="1" applyAlignment="1" applyProtection="1" quotePrefix="1">
      <alignment/>
      <protection/>
    </xf>
    <xf numFmtId="187" fontId="154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195" fontId="29" fillId="41" borderId="101" xfId="37" applyNumberFormat="1" applyFont="1" applyFill="1" applyBorder="1" applyAlignment="1" applyProtection="1">
      <alignment/>
      <protection/>
    </xf>
    <xf numFmtId="195" fontId="45" fillId="41" borderId="101" xfId="37" applyNumberFormat="1" applyFont="1" applyFill="1" applyBorder="1" applyAlignment="1" applyProtection="1">
      <alignment/>
      <protection/>
    </xf>
    <xf numFmtId="195" fontId="45" fillId="41" borderId="157" xfId="37" applyNumberFormat="1" applyFont="1" applyFill="1" applyBorder="1" applyAlignment="1" applyProtection="1">
      <alignment/>
      <protection/>
    </xf>
    <xf numFmtId="195" fontId="29" fillId="40" borderId="0" xfId="37" applyNumberFormat="1" applyFont="1" applyFill="1" applyBorder="1" applyAlignment="1" applyProtection="1" quotePrefix="1">
      <alignment horizontal="right"/>
      <protection/>
    </xf>
    <xf numFmtId="187" fontId="46" fillId="41" borderId="113" xfId="37" applyNumberFormat="1" applyFont="1" applyFill="1" applyBorder="1" applyAlignment="1" applyProtection="1">
      <alignment horizontal="left"/>
      <protection/>
    </xf>
    <xf numFmtId="187" fontId="46" fillId="41" borderId="117" xfId="37" applyNumberFormat="1" applyFont="1" applyFill="1" applyBorder="1" applyAlignment="1" applyProtection="1">
      <alignment horizontal="left"/>
      <protection/>
    </xf>
    <xf numFmtId="187" fontId="46" fillId="41" borderId="114" xfId="37" applyNumberFormat="1" applyFont="1" applyFill="1" applyBorder="1" applyAlignment="1" applyProtection="1">
      <alignment horizontal="left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95" fontId="29" fillId="41" borderId="89" xfId="37" applyNumberFormat="1" applyFont="1" applyFill="1" applyBorder="1" applyAlignment="1" applyProtection="1">
      <alignment/>
      <protection/>
    </xf>
    <xf numFmtId="195" fontId="45" fillId="41" borderId="89" xfId="37" applyNumberFormat="1" applyFont="1" applyFill="1" applyBorder="1" applyAlignment="1" applyProtection="1">
      <alignment/>
      <protection/>
    </xf>
    <xf numFmtId="195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79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195" fontId="29" fillId="43" borderId="66" xfId="37" applyNumberFormat="1" applyFont="1" applyFill="1" applyBorder="1" applyAlignment="1" applyProtection="1">
      <alignment/>
      <protection/>
    </xf>
    <xf numFmtId="195" fontId="45" fillId="43" borderId="66" xfId="37" applyNumberFormat="1" applyFont="1" applyFill="1" applyBorder="1" applyAlignment="1" applyProtection="1">
      <alignment/>
      <protection/>
    </xf>
    <xf numFmtId="195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195" fontId="29" fillId="36" borderId="89" xfId="37" applyNumberFormat="1" applyFont="1" applyFill="1" applyBorder="1" applyAlignment="1" applyProtection="1">
      <alignment/>
      <protection/>
    </xf>
    <xf numFmtId="195" fontId="45" fillId="36" borderId="89" xfId="37" applyNumberFormat="1" applyFont="1" applyFill="1" applyBorder="1" applyAlignment="1" applyProtection="1">
      <alignment/>
      <protection/>
    </xf>
    <xf numFmtId="195" fontId="45" fillId="36" borderId="158" xfId="37" applyNumberFormat="1" applyFont="1" applyFill="1" applyBorder="1" applyAlignment="1" applyProtection="1">
      <alignment/>
      <protection/>
    </xf>
    <xf numFmtId="187" fontId="154" fillId="40" borderId="105" xfId="37" applyNumberFormat="1" applyFont="1" applyFill="1" applyBorder="1" applyAlignment="1" applyProtection="1" quotePrefix="1">
      <alignment/>
      <protection/>
    </xf>
    <xf numFmtId="18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8" fillId="40" borderId="0" xfId="46" applyFont="1" applyFill="1" applyAlignment="1" applyProtection="1">
      <alignment horizontal="right"/>
      <protection/>
    </xf>
    <xf numFmtId="196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89" fillId="36" borderId="99" xfId="46" applyFont="1" applyFill="1" applyBorder="1" applyProtection="1">
      <alignment/>
      <protection/>
    </xf>
    <xf numFmtId="0" fontId="89" fillId="36" borderId="15" xfId="46" applyFont="1" applyFill="1" applyBorder="1" applyProtection="1">
      <alignment/>
      <protection/>
    </xf>
    <xf numFmtId="0" fontId="89" fillId="36" borderId="16" xfId="46" applyFont="1" applyFill="1" applyBorder="1" applyProtection="1">
      <alignment/>
      <protection/>
    </xf>
    <xf numFmtId="188" fontId="79" fillId="41" borderId="159" xfId="37" applyNumberFormat="1" applyFont="1" applyFill="1" applyBorder="1" applyAlignment="1" applyProtection="1">
      <alignment horizontal="center"/>
      <protection/>
    </xf>
    <xf numFmtId="188" fontId="80" fillId="41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47" borderId="159" xfId="37" applyNumberFormat="1" applyFont="1" applyFill="1" applyBorder="1" applyAlignment="1" applyProtection="1">
      <alignment horizontal="center"/>
      <protection/>
    </xf>
    <xf numFmtId="188" fontId="80" fillId="47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43" borderId="161" xfId="37" applyNumberFormat="1" applyFont="1" applyFill="1" applyBorder="1" applyAlignment="1" applyProtection="1">
      <alignment horizontal="center"/>
      <protection/>
    </xf>
    <xf numFmtId="188" fontId="38" fillId="42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89" fillId="36" borderId="130" xfId="46" applyFont="1" applyFill="1" applyBorder="1" applyProtection="1">
      <alignment/>
      <protection/>
    </xf>
    <xf numFmtId="0" fontId="89" fillId="36" borderId="151" xfId="46" applyFont="1" applyFill="1" applyBorder="1" applyProtection="1">
      <alignment/>
      <protection/>
    </xf>
    <xf numFmtId="0" fontId="89" fillId="36" borderId="152" xfId="46" applyFont="1" applyFill="1" applyBorder="1" applyProtection="1">
      <alignment/>
      <protection/>
    </xf>
    <xf numFmtId="188" fontId="79" fillId="41" borderId="165" xfId="37" applyNumberFormat="1" applyFont="1" applyFill="1" applyBorder="1" applyAlignment="1" applyProtection="1">
      <alignment horizontal="center"/>
      <protection/>
    </xf>
    <xf numFmtId="188" fontId="80" fillId="41" borderId="166" xfId="37" applyNumberFormat="1" applyFont="1" applyFill="1" applyBorder="1" applyAlignment="1" applyProtection="1">
      <alignment horizontal="center"/>
      <protection/>
    </xf>
    <xf numFmtId="188" fontId="79" fillId="47" borderId="165" xfId="37" applyNumberFormat="1" applyFont="1" applyFill="1" applyBorder="1" applyAlignment="1" applyProtection="1">
      <alignment horizontal="center"/>
      <protection/>
    </xf>
    <xf numFmtId="188" fontId="80" fillId="47" borderId="166" xfId="37" applyNumberFormat="1" applyFont="1" applyFill="1" applyBorder="1" applyAlignment="1" applyProtection="1">
      <alignment horizontal="center"/>
      <protection/>
    </xf>
    <xf numFmtId="188" fontId="80" fillId="43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88" fontId="37" fillId="42" borderId="0" xfId="37" applyNumberFormat="1" applyFont="1" applyFill="1" applyProtection="1">
      <alignment/>
      <protection/>
    </xf>
    <xf numFmtId="188" fontId="166" fillId="41" borderId="159" xfId="37" applyNumberFormat="1" applyFont="1" applyFill="1" applyBorder="1" applyAlignment="1" applyProtection="1">
      <alignment horizontal="center"/>
      <protection/>
    </xf>
    <xf numFmtId="188" fontId="167" fillId="41" borderId="160" xfId="37" applyNumberFormat="1" applyFont="1" applyFill="1" applyBorder="1" applyAlignment="1" applyProtection="1">
      <alignment horizontal="center"/>
      <protection/>
    </xf>
    <xf numFmtId="188" fontId="168" fillId="47" borderId="159" xfId="37" applyNumberFormat="1" applyFont="1" applyFill="1" applyBorder="1" applyAlignment="1" applyProtection="1">
      <alignment horizontal="center"/>
      <protection/>
    </xf>
    <xf numFmtId="188" fontId="169" fillId="47" borderId="160" xfId="37" applyNumberFormat="1" applyFont="1" applyFill="1" applyBorder="1" applyAlignment="1" applyProtection="1">
      <alignment horizontal="center"/>
      <protection/>
    </xf>
    <xf numFmtId="188" fontId="170" fillId="43" borderId="161" xfId="37" applyNumberFormat="1" applyFont="1" applyFill="1" applyBorder="1" applyAlignment="1" applyProtection="1">
      <alignment horizontal="center"/>
      <protection/>
    </xf>
    <xf numFmtId="188" fontId="42" fillId="36" borderId="162" xfId="37" applyNumberFormat="1" applyFont="1" applyFill="1" applyBorder="1" applyAlignment="1" applyProtection="1">
      <alignment horizontal="center"/>
      <protection/>
    </xf>
    <xf numFmtId="188" fontId="13" fillId="36" borderId="163" xfId="37" applyNumberFormat="1" applyFont="1" applyFill="1" applyBorder="1" applyAlignment="1" applyProtection="1">
      <alignment horizontal="center"/>
      <protection/>
    </xf>
    <xf numFmtId="188" fontId="8" fillId="36" borderId="164" xfId="37" applyNumberFormat="1" applyFont="1" applyFill="1" applyBorder="1" applyAlignment="1" applyProtection="1">
      <alignment horizontal="center"/>
      <protection/>
    </xf>
    <xf numFmtId="188" fontId="166" fillId="41" borderId="165" xfId="37" applyNumberFormat="1" applyFont="1" applyFill="1" applyBorder="1" applyAlignment="1" applyProtection="1">
      <alignment horizontal="center"/>
      <protection/>
    </xf>
    <xf numFmtId="188" fontId="167" fillId="41" borderId="166" xfId="37" applyNumberFormat="1" applyFont="1" applyFill="1" applyBorder="1" applyAlignment="1" applyProtection="1">
      <alignment horizontal="center"/>
      <protection/>
    </xf>
    <xf numFmtId="188" fontId="168" fillId="47" borderId="165" xfId="37" applyNumberFormat="1" applyFont="1" applyFill="1" applyBorder="1" applyAlignment="1" applyProtection="1">
      <alignment horizontal="center"/>
      <protection/>
    </xf>
    <xf numFmtId="188" fontId="169" fillId="47" borderId="166" xfId="37" applyNumberFormat="1" applyFont="1" applyFill="1" applyBorder="1" applyAlignment="1" applyProtection="1">
      <alignment horizontal="center"/>
      <protection/>
    </xf>
    <xf numFmtId="188" fontId="170" fillId="43" borderId="167" xfId="37" applyNumberFormat="1" applyFont="1" applyFill="1" applyBorder="1" applyAlignment="1" applyProtection="1">
      <alignment horizontal="center"/>
      <protection/>
    </xf>
    <xf numFmtId="188" fontId="42" fillId="36" borderId="153" xfId="37" applyNumberFormat="1" applyFont="1" applyFill="1" applyBorder="1" applyAlignment="1" applyProtection="1">
      <alignment horizontal="center"/>
      <protection/>
    </xf>
    <xf numFmtId="188" fontId="13" fillId="36" borderId="168" xfId="37" applyNumberFormat="1" applyFont="1" applyFill="1" applyBorder="1" applyAlignment="1" applyProtection="1">
      <alignment horizontal="center"/>
      <protection/>
    </xf>
    <xf numFmtId="188" fontId="8" fillId="36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0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2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87" xfId="34" applyNumberFormat="1" applyFont="1" applyFill="1" applyBorder="1" applyAlignment="1" applyProtection="1">
      <alignment horizontal="right" vertical="center"/>
      <protection locked="0"/>
    </xf>
    <xf numFmtId="3" fontId="13" fillId="36" borderId="84" xfId="34" applyNumberFormat="1" applyFont="1" applyFill="1" applyBorder="1" applyAlignment="1" applyProtection="1">
      <alignment horizontal="right" vertical="center"/>
      <protection locked="0"/>
    </xf>
    <xf numFmtId="3" fontId="13" fillId="36" borderId="88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198" fontId="54" fillId="37" borderId="51" xfId="44" applyNumberFormat="1" applyFont="1" applyFill="1" applyBorder="1" applyAlignment="1" applyProtection="1">
      <alignment horizontal="center" vertical="center" wrapText="1"/>
      <protection/>
    </xf>
    <xf numFmtId="18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0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86" fontId="79" fillId="42" borderId="17" xfId="34" applyNumberFormat="1" applyFont="1" applyFill="1" applyBorder="1" applyAlignment="1" applyProtection="1">
      <alignment horizontal="center" vertical="center"/>
      <protection/>
    </xf>
    <xf numFmtId="186" fontId="79" fillId="42" borderId="12" xfId="34" applyNumberFormat="1" applyFont="1" applyFill="1" applyBorder="1" applyAlignment="1" applyProtection="1">
      <alignment horizontal="center" vertical="center"/>
      <protection/>
    </xf>
    <xf numFmtId="186" fontId="79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86" fontId="79" fillId="42" borderId="75" xfId="34" applyNumberFormat="1" applyFont="1" applyFill="1" applyBorder="1" applyAlignment="1" applyProtection="1">
      <alignment horizontal="center" vertical="center"/>
      <protection/>
    </xf>
    <xf numFmtId="186" fontId="79" fillId="42" borderId="72" xfId="34" applyNumberFormat="1" applyFont="1" applyFill="1" applyBorder="1" applyAlignment="1" applyProtection="1">
      <alignment horizontal="center" vertical="center"/>
      <protection/>
    </xf>
    <xf numFmtId="186" fontId="79" fillId="42" borderId="70" xfId="34" applyNumberFormat="1" applyFont="1" applyFill="1" applyBorder="1" applyAlignment="1" applyProtection="1">
      <alignment horizontal="center" vertical="center"/>
      <protection/>
    </xf>
    <xf numFmtId="186" fontId="79" fillId="42" borderId="67" xfId="34" applyNumberFormat="1" applyFont="1" applyFill="1" applyBorder="1" applyAlignment="1" applyProtection="1">
      <alignment horizontal="center" vertical="center"/>
      <protection/>
    </xf>
    <xf numFmtId="186" fontId="79" fillId="36" borderId="87" xfId="34" applyNumberFormat="1" applyFont="1" applyFill="1" applyBorder="1" applyAlignment="1" applyProtection="1">
      <alignment horizontal="center" vertical="center"/>
      <protection/>
    </xf>
    <xf numFmtId="186" fontId="79" fillId="36" borderId="84" xfId="34" applyNumberFormat="1" applyFont="1" applyFill="1" applyBorder="1" applyAlignment="1" applyProtection="1">
      <alignment horizontal="center" vertical="center"/>
      <protection/>
    </xf>
    <xf numFmtId="186" fontId="79" fillId="40" borderId="17" xfId="34" applyNumberFormat="1" applyFont="1" applyFill="1" applyBorder="1" applyAlignment="1" applyProtection="1">
      <alignment horizontal="center" vertical="center"/>
      <protection/>
    </xf>
    <xf numFmtId="186" fontId="79" fillId="40" borderId="12" xfId="34" applyNumberFormat="1" applyFont="1" applyFill="1" applyBorder="1" applyAlignment="1" applyProtection="1">
      <alignment horizontal="center" vertical="center"/>
      <protection/>
    </xf>
    <xf numFmtId="186" fontId="79" fillId="40" borderId="18" xfId="34" applyNumberFormat="1" applyFont="1" applyFill="1" applyBorder="1" applyAlignment="1" applyProtection="1">
      <alignment horizontal="center" vertical="center"/>
      <protection/>
    </xf>
    <xf numFmtId="186" fontId="79" fillId="42" borderId="38" xfId="34" applyNumberFormat="1" applyFont="1" applyFill="1" applyBorder="1" applyAlignment="1" applyProtection="1">
      <alignment horizontal="center" vertical="center"/>
      <protection/>
    </xf>
    <xf numFmtId="186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74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8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8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5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8" fillId="50" borderId="66" xfId="34" applyFont="1" applyFill="1" applyBorder="1">
      <alignment/>
      <protection/>
    </xf>
    <xf numFmtId="49" fontId="175" fillId="50" borderId="177" xfId="34" applyNumberFormat="1" applyFont="1" applyFill="1" applyBorder="1" applyAlignment="1" quotePrefix="1">
      <alignment horizontal="center"/>
      <protection/>
    </xf>
    <xf numFmtId="0" fontId="5" fillId="50" borderId="177" xfId="34" applyFont="1" applyFill="1" applyBorder="1">
      <alignment/>
      <protection/>
    </xf>
    <xf numFmtId="0" fontId="176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8" xfId="34" applyNumberFormat="1" applyFont="1" applyFill="1" applyBorder="1" applyAlignment="1">
      <alignment horizontal="center"/>
      <protection/>
    </xf>
    <xf numFmtId="180" fontId="43" fillId="50" borderId="61" xfId="34" applyNumberFormat="1" applyFont="1" applyFill="1" applyBorder="1" applyAlignment="1">
      <alignment horizontal="left"/>
      <protection/>
    </xf>
    <xf numFmtId="180" fontId="178" fillId="50" borderId="61" xfId="34" applyNumberFormat="1" applyFont="1" applyFill="1" applyBorder="1" applyAlignment="1">
      <alignment horizontal="left"/>
      <protection/>
    </xf>
    <xf numFmtId="0" fontId="98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8" fillId="50" borderId="111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8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80" fontId="174" fillId="0" borderId="0" xfId="36" applyNumberFormat="1" applyFont="1" applyFill="1" applyBorder="1">
      <alignment/>
      <protection/>
    </xf>
    <xf numFmtId="0" fontId="98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9" fillId="50" borderId="66" xfId="34" applyFont="1" applyFill="1" applyBorder="1">
      <alignment/>
      <protection/>
    </xf>
    <xf numFmtId="180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0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3" fillId="50" borderId="177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5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5" fillId="50" borderId="177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80" fillId="50" borderId="177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84" fontId="10" fillId="50" borderId="0" xfId="43" applyNumberFormat="1" applyFont="1" applyFill="1" applyBorder="1" applyAlignment="1" quotePrefix="1">
      <alignment horizontal="left"/>
      <protection/>
    </xf>
    <xf numFmtId="184" fontId="177" fillId="50" borderId="98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7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9" fillId="36" borderId="0" xfId="0" applyFont="1" applyFill="1" applyAlignment="1" quotePrefix="1">
      <alignment vertical="center"/>
    </xf>
    <xf numFmtId="0" fontId="210" fillId="37" borderId="0" xfId="36" applyFill="1">
      <alignment/>
      <protection/>
    </xf>
    <xf numFmtId="0" fontId="210" fillId="37" borderId="0" xfId="36" applyFill="1" applyAlignment="1">
      <alignment/>
      <protection/>
    </xf>
    <xf numFmtId="0" fontId="210" fillId="40" borderId="0" xfId="36" applyFill="1">
      <alignment/>
      <protection/>
    </xf>
    <xf numFmtId="0" fontId="210" fillId="40" borderId="0" xfId="36" applyFill="1" applyAlignment="1">
      <alignment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vertical="center"/>
      <protection/>
    </xf>
    <xf numFmtId="3" fontId="8" fillId="36" borderId="122" xfId="34" applyNumberFormat="1" applyFont="1" applyFill="1" applyBorder="1" applyAlignment="1" applyProtection="1">
      <alignment vertical="center"/>
      <protection/>
    </xf>
    <xf numFmtId="186" fontId="79" fillId="42" borderId="45" xfId="34" applyNumberFormat="1" applyFont="1" applyFill="1" applyBorder="1" applyAlignment="1" applyProtection="1">
      <alignment horizontal="center" vertical="center"/>
      <protection/>
    </xf>
    <xf numFmtId="186" fontId="79" fillId="42" borderId="35" xfId="34" applyNumberFormat="1" applyFont="1" applyFill="1" applyBorder="1" applyAlignment="1" applyProtection="1">
      <alignment horizontal="center" vertical="center"/>
      <protection/>
    </xf>
    <xf numFmtId="186" fontId="79" fillId="42" borderId="46" xfId="34" applyNumberFormat="1" applyFont="1" applyFill="1" applyBorder="1" applyAlignment="1" applyProtection="1">
      <alignment horizontal="center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86" fontId="79" fillId="42" borderId="178" xfId="34" applyNumberFormat="1" applyFont="1" applyFill="1" applyBorder="1" applyAlignment="1" applyProtection="1">
      <alignment horizontal="center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3" fontId="80" fillId="42" borderId="40" xfId="34" applyNumberFormat="1" applyFont="1" applyFill="1" applyBorder="1" applyAlignment="1" applyProtection="1">
      <alignment vertical="center"/>
      <protection/>
    </xf>
    <xf numFmtId="186" fontId="79" fillId="42" borderId="98" xfId="34" applyNumberFormat="1" applyFont="1" applyFill="1" applyBorder="1" applyAlignment="1" applyProtection="1">
      <alignment horizontal="center" vertical="center"/>
      <protection/>
    </xf>
    <xf numFmtId="186" fontId="79" fillId="42" borderId="25" xfId="34" applyNumberFormat="1" applyFont="1" applyFill="1" applyBorder="1" applyAlignment="1" applyProtection="1">
      <alignment horizontal="center" vertical="center"/>
      <protection/>
    </xf>
    <xf numFmtId="3" fontId="13" fillId="36" borderId="59" xfId="34" applyNumberFormat="1" applyFont="1" applyFill="1" applyBorder="1" applyAlignment="1">
      <alignment vertical="center"/>
      <protection/>
    </xf>
    <xf numFmtId="3" fontId="13" fillId="36" borderId="59" xfId="34" applyNumberFormat="1" applyFont="1" applyFill="1" applyBorder="1" applyAlignment="1" applyProtection="1">
      <alignment vertical="center"/>
      <protection/>
    </xf>
    <xf numFmtId="3" fontId="79" fillId="42" borderId="23" xfId="34" applyNumberFormat="1" applyFont="1" applyFill="1" applyBorder="1" applyAlignment="1" applyProtection="1">
      <alignment vertical="center"/>
      <protection locked="0"/>
    </xf>
    <xf numFmtId="3" fontId="79" fillId="42" borderId="24" xfId="34" applyNumberFormat="1" applyFont="1" applyFill="1" applyBorder="1" applyAlignment="1" applyProtection="1">
      <alignment vertical="center"/>
      <protection locked="0"/>
    </xf>
    <xf numFmtId="186" fontId="79" fillId="42" borderId="13" xfId="34" applyNumberFormat="1" applyFont="1" applyFill="1" applyBorder="1" applyAlignment="1" applyProtection="1">
      <alignment horizontal="center" vertical="center"/>
      <protection/>
    </xf>
    <xf numFmtId="186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86" fontId="79" fillId="40" borderId="98" xfId="34" applyNumberFormat="1" applyFont="1" applyFill="1" applyBorder="1" applyAlignment="1" applyProtection="1">
      <alignment horizontal="center" vertical="center"/>
      <protection/>
    </xf>
    <xf numFmtId="186" fontId="79" fillId="40" borderId="25" xfId="34" applyNumberFormat="1" applyFont="1" applyFill="1" applyBorder="1" applyAlignment="1" applyProtection="1">
      <alignment horizontal="center" vertical="center"/>
      <protection/>
    </xf>
    <xf numFmtId="186" fontId="79" fillId="36" borderId="36" xfId="34" applyNumberFormat="1" applyFont="1" applyFill="1" applyBorder="1" applyAlignment="1" applyProtection="1">
      <alignment horizontal="center" vertical="center"/>
      <protection/>
    </xf>
    <xf numFmtId="186" fontId="79" fillId="40" borderId="13" xfId="34" applyNumberFormat="1" applyFont="1" applyFill="1" applyBorder="1" applyAlignment="1" applyProtection="1">
      <alignment horizontal="center" vertical="center"/>
      <protection/>
    </xf>
    <xf numFmtId="186" fontId="79" fillId="42" borderId="124" xfId="34" applyNumberFormat="1" applyFont="1" applyFill="1" applyBorder="1" applyAlignment="1" applyProtection="1">
      <alignment horizontal="center" vertical="center"/>
      <protection/>
    </xf>
    <xf numFmtId="186" fontId="79" fillId="42" borderId="111" xfId="34" applyNumberFormat="1" applyFont="1" applyFill="1" applyBorder="1" applyAlignment="1" applyProtection="1">
      <alignment horizontal="center" vertical="center"/>
      <protection/>
    </xf>
    <xf numFmtId="186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80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79" fillId="42" borderId="65" xfId="34" applyNumberFormat="1" applyFont="1" applyFill="1" applyBorder="1" applyAlignment="1">
      <alignment vertical="center"/>
      <protection/>
    </xf>
    <xf numFmtId="186" fontId="79" fillId="42" borderId="28" xfId="34" applyNumberFormat="1" applyFont="1" applyFill="1" applyBorder="1" applyAlignment="1" applyProtection="1">
      <alignment horizontal="center" vertical="center"/>
      <protection/>
    </xf>
    <xf numFmtId="186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3" fontId="13" fillId="36" borderId="92" xfId="34" applyNumberFormat="1" applyFont="1" applyFill="1" applyBorder="1" applyAlignment="1" applyProtection="1">
      <alignment horizontal="right" vertical="center"/>
      <protection locked="0"/>
    </xf>
    <xf numFmtId="3" fontId="79" fillId="42" borderId="95" xfId="34" applyNumberFormat="1" applyFont="1" applyFill="1" applyBorder="1" applyAlignment="1" applyProtection="1">
      <alignment vertical="center"/>
      <protection/>
    </xf>
    <xf numFmtId="186" fontId="79" fillId="42" borderId="174" xfId="34" applyNumberFormat="1" applyFont="1" applyFill="1" applyBorder="1" applyAlignment="1" applyProtection="1">
      <alignment horizontal="center" vertical="center"/>
      <protection/>
    </xf>
    <xf numFmtId="186" fontId="79" fillId="42" borderId="179" xfId="34" applyNumberFormat="1" applyFont="1" applyFill="1" applyBorder="1" applyAlignment="1" applyProtection="1">
      <alignment horizontal="center" vertical="center"/>
      <protection/>
    </xf>
    <xf numFmtId="186" fontId="79" fillId="42" borderId="23" xfId="34" applyNumberFormat="1" applyFont="1" applyFill="1" applyBorder="1" applyAlignment="1" applyProtection="1">
      <alignment horizontal="center" vertical="center"/>
      <protection/>
    </xf>
    <xf numFmtId="186" fontId="79" fillId="42" borderId="181" xfId="34" applyNumberFormat="1" applyFont="1" applyFill="1" applyBorder="1" applyAlignment="1" applyProtection="1">
      <alignment horizontal="center" vertical="center"/>
      <protection/>
    </xf>
    <xf numFmtId="3" fontId="8" fillId="36" borderId="182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86" fontId="79" fillId="36" borderId="183" xfId="34" applyNumberFormat="1" applyFont="1" applyFill="1" applyBorder="1" applyAlignment="1" applyProtection="1">
      <alignment horizontal="center" vertical="center"/>
      <protection/>
    </xf>
    <xf numFmtId="186" fontId="79" fillId="36" borderId="184" xfId="34" applyNumberFormat="1" applyFont="1" applyFill="1" applyBorder="1" applyAlignment="1" applyProtection="1">
      <alignment horizontal="center" vertical="center"/>
      <protection/>
    </xf>
    <xf numFmtId="186" fontId="79" fillId="36" borderId="185" xfId="34" applyNumberFormat="1" applyFont="1" applyFill="1" applyBorder="1" applyAlignment="1" applyProtection="1">
      <alignment horizontal="center" vertical="center"/>
      <protection/>
    </xf>
    <xf numFmtId="186" fontId="79" fillId="36" borderId="186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86" fontId="79" fillId="36" borderId="172" xfId="34" applyNumberFormat="1" applyFont="1" applyFill="1" applyBorder="1" applyAlignment="1" applyProtection="1">
      <alignment horizontal="center" vertical="center"/>
      <protection/>
    </xf>
    <xf numFmtId="186" fontId="79" fillId="36" borderId="46" xfId="34" applyNumberFormat="1" applyFont="1" applyFill="1" applyBorder="1" applyAlignment="1" applyProtection="1">
      <alignment horizontal="center" vertical="center"/>
      <protection/>
    </xf>
    <xf numFmtId="17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84" fontId="125" fillId="36" borderId="109" xfId="77" applyNumberFormat="1" applyFill="1" applyBorder="1" applyAlignment="1" applyProtection="1">
      <alignment horizontal="center" vertical="center"/>
      <protection/>
    </xf>
    <xf numFmtId="184" fontId="157" fillId="36" borderId="13" xfId="34" applyNumberFormat="1" applyFont="1" applyFill="1" applyBorder="1" applyAlignment="1" applyProtection="1">
      <alignment horizontal="center" vertical="center"/>
      <protection/>
    </xf>
    <xf numFmtId="3" fontId="125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0" fontId="183" fillId="40" borderId="0" xfId="37" applyFont="1" applyFill="1" applyBorder="1" applyAlignment="1" applyProtection="1">
      <alignment horizontal="center"/>
      <protection/>
    </xf>
    <xf numFmtId="192" fontId="159" fillId="40" borderId="0" xfId="3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184" fillId="36" borderId="26" xfId="38" applyFont="1" applyFill="1" applyBorder="1" applyAlignment="1" applyProtection="1">
      <alignment horizontal="center"/>
      <protection/>
    </xf>
    <xf numFmtId="0" fontId="184" fillId="36" borderId="0" xfId="38" applyFont="1" applyFill="1" applyBorder="1" applyAlignment="1" applyProtection="1">
      <alignment horizontal="center"/>
      <protection/>
    </xf>
    <xf numFmtId="0" fontId="184" fillId="36" borderId="11" xfId="38" applyFont="1" applyFill="1" applyBorder="1" applyAlignment="1" applyProtection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0" fontId="184" fillId="45" borderId="103" xfId="38" applyFont="1" applyFill="1" applyBorder="1" applyAlignment="1" applyProtection="1">
      <alignment horizontal="center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79" fillId="43" borderId="122" xfId="47" applyNumberFormat="1" applyFont="1" applyFill="1" applyBorder="1" applyAlignment="1" applyProtection="1">
      <alignment horizontal="center"/>
      <protection/>
    </xf>
    <xf numFmtId="38" fontId="79" fillId="43" borderId="41" xfId="47" applyNumberFormat="1" applyFont="1" applyFill="1" applyBorder="1" applyAlignment="1" applyProtection="1">
      <alignment horizontal="center"/>
      <protection/>
    </xf>
    <xf numFmtId="38" fontId="79" fillId="43" borderId="48" xfId="4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80" fillId="42" borderId="25" xfId="42" applyFont="1" applyFill="1" applyBorder="1" applyAlignment="1" quotePrefix="1">
      <alignment horizontal="left" vertical="center" wrapText="1"/>
      <protection/>
    </xf>
    <xf numFmtId="0" fontId="185" fillId="42" borderId="25" xfId="34" applyFont="1" applyFill="1" applyBorder="1" applyAlignment="1">
      <alignment horizontal="left" vertical="center" wrapText="1"/>
      <protection/>
    </xf>
    <xf numFmtId="0" fontId="80" fillId="42" borderId="25" xfId="42" applyFont="1" applyFill="1" applyBorder="1" applyAlignment="1" applyProtection="1" quotePrefix="1">
      <alignment horizontal="left" vertical="center" wrapText="1"/>
      <protection/>
    </xf>
    <xf numFmtId="0" fontId="185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7" fillId="40" borderId="25" xfId="34" applyFont="1" applyFill="1" applyBorder="1" applyAlignment="1">
      <alignment vertical="center" wrapText="1"/>
      <protection/>
    </xf>
    <xf numFmtId="0" fontId="186" fillId="40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187" fillId="40" borderId="25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57" fillId="40" borderId="21" xfId="42" applyFont="1" applyFill="1" applyBorder="1" applyAlignment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186" fillId="40" borderId="25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 quotePrefix="1">
      <alignment horizontal="left" vertical="center"/>
      <protection/>
    </xf>
    <xf numFmtId="0" fontId="125" fillId="40" borderId="109" xfId="77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3" fontId="81" fillId="40" borderId="109" xfId="34" applyNumberFormat="1" applyFont="1" applyFill="1" applyBorder="1" applyAlignment="1" applyProtection="1">
      <alignment horizontal="center" vertical="center"/>
      <protection locked="0"/>
    </xf>
    <xf numFmtId="3" fontId="81" fillId="40" borderId="25" xfId="34" applyNumberFormat="1" applyFont="1" applyFill="1" applyBorder="1" applyAlignment="1" applyProtection="1">
      <alignment horizontal="center" vertical="center"/>
      <protection locked="0"/>
    </xf>
    <xf numFmtId="3" fontId="81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4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57" fillId="40" borderId="98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vertical="center" wrapText="1"/>
      <protection/>
    </xf>
    <xf numFmtId="0" fontId="187" fillId="40" borderId="25" xfId="34" applyFont="1" applyFill="1" applyBorder="1" applyAlignment="1">
      <alignment vertical="center" wrapText="1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125" fillId="40" borderId="109" xfId="77" applyFont="1" applyFill="1" applyBorder="1" applyAlignment="1" applyProtection="1">
      <alignment horizontal="center" vertical="center"/>
      <protection locked="0"/>
    </xf>
    <xf numFmtId="3" fontId="188" fillId="40" borderId="109" xfId="34" applyNumberFormat="1" applyFont="1" applyFill="1" applyBorder="1" applyAlignment="1" applyProtection="1">
      <alignment horizontal="center" vertical="center"/>
      <protection locked="0"/>
    </xf>
    <xf numFmtId="3" fontId="188" fillId="40" borderId="25" xfId="34" applyNumberFormat="1" applyFont="1" applyFill="1" applyBorder="1" applyAlignment="1" applyProtection="1">
      <alignment horizontal="center" vertical="center"/>
      <protection locked="0"/>
    </xf>
    <xf numFmtId="3" fontId="188" fillId="40" borderId="13" xfId="34" applyNumberFormat="1" applyFont="1" applyFill="1" applyBorder="1" applyAlignment="1" applyProtection="1">
      <alignment horizontal="center" vertical="center"/>
      <protection locked="0"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2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2" customWidth="1"/>
    <col min="2" max="2" width="20.125" style="1322" customWidth="1"/>
    <col min="3" max="3" width="22.375" style="1322" customWidth="1"/>
    <col min="4" max="4" width="34.625" style="1322" customWidth="1"/>
    <col min="5" max="5" width="0.74609375" style="1322" customWidth="1"/>
    <col min="6" max="7" width="17.125" style="1322" customWidth="1"/>
    <col min="8" max="8" width="0.74609375" style="1322" customWidth="1"/>
    <col min="9" max="9" width="16.75390625" style="1322" customWidth="1"/>
    <col min="10" max="10" width="17.125" style="1322" customWidth="1"/>
    <col min="11" max="11" width="0.74609375" style="1322" customWidth="1"/>
    <col min="12" max="12" width="17.125" style="1322" customWidth="1"/>
    <col min="13" max="13" width="0.74609375" style="1322" customWidth="1"/>
    <col min="14" max="14" width="17.125" style="1322" customWidth="1"/>
    <col min="15" max="15" width="3.625" style="1322" customWidth="1"/>
    <col min="16" max="17" width="20.00390625" style="1323" customWidth="1"/>
    <col min="18" max="18" width="1.12109375" style="1323" customWidth="1"/>
    <col min="19" max="19" width="59.625" style="1322" customWidth="1"/>
    <col min="20" max="21" width="12.25390625" style="1322" customWidth="1"/>
    <col min="22" max="22" width="1.12109375" style="1322" customWidth="1"/>
    <col min="23" max="24" width="12.25390625" style="1322" customWidth="1"/>
    <col min="25" max="26" width="9.125" style="1322" customWidth="1"/>
    <col min="27" max="27" width="10.375" style="1322" customWidth="1"/>
    <col min="28" max="16384" width="9.125" style="1322" customWidth="1"/>
  </cols>
  <sheetData>
    <row r="1" spans="1:27" s="993" customFormat="1" ht="15.75" customHeight="1">
      <c r="A1" s="981"/>
      <c r="B1" s="982" t="s">
        <v>2033</v>
      </c>
      <c r="C1" s="982"/>
      <c r="D1" s="982"/>
      <c r="E1" s="983"/>
      <c r="F1" s="984" t="s">
        <v>2015</v>
      </c>
      <c r="G1" s="985" t="s">
        <v>2034</v>
      </c>
      <c r="H1" s="983"/>
      <c r="I1" s="986" t="s">
        <v>2035</v>
      </c>
      <c r="J1" s="986"/>
      <c r="K1" s="983"/>
      <c r="L1" s="987" t="s">
        <v>2036</v>
      </c>
      <c r="M1" s="983"/>
      <c r="N1" s="988"/>
      <c r="O1" s="983"/>
      <c r="P1" s="989" t="s">
        <v>2037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28" t="str">
        <f>+OTCHET!B9</f>
        <v>Община Сунгурларе</v>
      </c>
      <c r="C2" s="1629"/>
      <c r="D2" s="1630"/>
      <c r="E2" s="994"/>
      <c r="F2" s="995">
        <f>+OTCHET!H9</f>
        <v>57250</v>
      </c>
      <c r="G2" s="996" t="str">
        <f>+OTCHET!F12</f>
        <v>5212</v>
      </c>
      <c r="H2" s="997"/>
      <c r="I2" s="1631">
        <f>+OTCHET!H603</f>
        <v>0</v>
      </c>
      <c r="J2" s="1632"/>
      <c r="K2" s="988"/>
      <c r="L2" s="1633" t="str">
        <f>OTCHET!H601</f>
        <v>kmetsungurlare@abv.bg</v>
      </c>
      <c r="M2" s="1634"/>
      <c r="N2" s="1635"/>
      <c r="O2" s="998"/>
      <c r="P2" s="999">
        <f>OTCHET!E15</f>
        <v>42</v>
      </c>
      <c r="Q2" s="1000" t="str">
        <f>OTCHET!F15</f>
        <v>СЕС - РА</v>
      </c>
      <c r="R2" s="1001"/>
      <c r="S2" s="981" t="s">
        <v>2038</v>
      </c>
      <c r="T2" s="1636">
        <f>+OTCHET!I9</f>
        <v>0</v>
      </c>
      <c r="U2" s="1637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2039</v>
      </c>
      <c r="C4" s="1006"/>
      <c r="D4" s="1006"/>
      <c r="E4" s="1007"/>
      <c r="F4" s="1006"/>
      <c r="G4" s="1008"/>
      <c r="H4" s="1008"/>
      <c r="I4" s="1008"/>
      <c r="J4" s="1008" t="s">
        <v>2040</v>
      </c>
      <c r="K4" s="997"/>
      <c r="L4" s="1009">
        <f>+Q4</f>
        <v>2017</v>
      </c>
      <c r="M4" s="1010"/>
      <c r="N4" s="1010"/>
      <c r="O4" s="998"/>
      <c r="P4" s="1011" t="s">
        <v>2040</v>
      </c>
      <c r="Q4" s="1009">
        <f>+OTCHET!C3</f>
        <v>2017</v>
      </c>
      <c r="R4" s="1001"/>
      <c r="S4" s="1638" t="s">
        <v>2041</v>
      </c>
      <c r="T4" s="1638"/>
      <c r="U4" s="1638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2042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42947</v>
      </c>
      <c r="M6" s="994"/>
      <c r="N6" s="1019" t="s">
        <v>2043</v>
      </c>
      <c r="O6" s="983"/>
      <c r="P6" s="1020">
        <f>OTCHET!F9</f>
        <v>42947</v>
      </c>
      <c r="Q6" s="1019" t="s">
        <v>2043</v>
      </c>
      <c r="R6" s="1021"/>
      <c r="S6" s="1639">
        <f>+Q4</f>
        <v>2017</v>
      </c>
      <c r="T6" s="1639"/>
      <c r="U6" s="1639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2044</v>
      </c>
      <c r="G8" s="1031" t="s">
        <v>2045</v>
      </c>
      <c r="H8" s="994"/>
      <c r="I8" s="1032" t="s">
        <v>2046</v>
      </c>
      <c r="J8" s="1033" t="s">
        <v>2047</v>
      </c>
      <c r="K8" s="994"/>
      <c r="L8" s="1034" t="s">
        <v>2048</v>
      </c>
      <c r="M8" s="994"/>
      <c r="N8" s="1035" t="s">
        <v>2049</v>
      </c>
      <c r="O8" s="1036"/>
      <c r="P8" s="1037" t="s">
        <v>2050</v>
      </c>
      <c r="Q8" s="1038" t="s">
        <v>2051</v>
      </c>
      <c r="R8" s="1021"/>
      <c r="S8" s="1640" t="s">
        <v>2019</v>
      </c>
      <c r="T8" s="1641"/>
      <c r="U8" s="1642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2052</v>
      </c>
      <c r="C9" s="1040"/>
      <c r="D9" s="1041"/>
      <c r="E9" s="994"/>
      <c r="F9" s="1042">
        <f>+L4</f>
        <v>2017</v>
      </c>
      <c r="G9" s="1043">
        <f>+L6</f>
        <v>42947</v>
      </c>
      <c r="H9" s="994"/>
      <c r="I9" s="1044">
        <f>+L4</f>
        <v>2017</v>
      </c>
      <c r="J9" s="1045">
        <f>+L6</f>
        <v>42947</v>
      </c>
      <c r="K9" s="1046"/>
      <c r="L9" s="1047">
        <f>+L6</f>
        <v>42947</v>
      </c>
      <c r="M9" s="1046"/>
      <c r="N9" s="1048">
        <f>+L6</f>
        <v>42947</v>
      </c>
      <c r="O9" s="1049"/>
      <c r="P9" s="1050">
        <f>+L4</f>
        <v>2017</v>
      </c>
      <c r="Q9" s="1048">
        <f>+L6</f>
        <v>42947</v>
      </c>
      <c r="R9" s="1021"/>
      <c r="S9" s="1643" t="s">
        <v>2020</v>
      </c>
      <c r="T9" s="1644"/>
      <c r="U9" s="1645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2053</v>
      </c>
      <c r="C10" s="1053"/>
      <c r="D10" s="1054"/>
      <c r="E10" s="994"/>
      <c r="F10" s="1055" t="s">
        <v>823</v>
      </c>
      <c r="G10" s="1056" t="s">
        <v>824</v>
      </c>
      <c r="H10" s="994"/>
      <c r="I10" s="1055" t="s">
        <v>1757</v>
      </c>
      <c r="J10" s="1056" t="s">
        <v>1758</v>
      </c>
      <c r="K10" s="994"/>
      <c r="L10" s="1056" t="s">
        <v>1737</v>
      </c>
      <c r="M10" s="994"/>
      <c r="N10" s="1057" t="s">
        <v>2054</v>
      </c>
      <c r="O10" s="1058"/>
      <c r="P10" s="1059" t="s">
        <v>823</v>
      </c>
      <c r="Q10" s="1060" t="s">
        <v>824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2055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2055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2056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2056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2057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46" t="s">
        <v>2058</v>
      </c>
      <c r="T13" s="1647"/>
      <c r="U13" s="1648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2059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49" t="s">
        <v>2060</v>
      </c>
      <c r="T14" s="1650"/>
      <c r="U14" s="1651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2061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49" t="s">
        <v>2062</v>
      </c>
      <c r="T15" s="1650"/>
      <c r="U15" s="1651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2063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49" t="s">
        <v>2064</v>
      </c>
      <c r="T16" s="1650"/>
      <c r="U16" s="1651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2065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49" t="s">
        <v>2066</v>
      </c>
      <c r="T17" s="1650"/>
      <c r="U17" s="1651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272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49" t="s">
        <v>273</v>
      </c>
      <c r="T18" s="1650"/>
      <c r="U18" s="1651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274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49" t="s">
        <v>275</v>
      </c>
      <c r="T19" s="1650"/>
      <c r="U19" s="1651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276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49" t="s">
        <v>277</v>
      </c>
      <c r="T20" s="1650"/>
      <c r="U20" s="1651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278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652" t="s">
        <v>279</v>
      </c>
      <c r="T21" s="1653"/>
      <c r="U21" s="1654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280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655" t="s">
        <v>281</v>
      </c>
      <c r="T22" s="1656"/>
      <c r="U22" s="1657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282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282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283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646" t="s">
        <v>284</v>
      </c>
      <c r="T24" s="1647"/>
      <c r="U24" s="1648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285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49" t="s">
        <v>286</v>
      </c>
      <c r="T25" s="1650"/>
      <c r="U25" s="1651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287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652" t="s">
        <v>288</v>
      </c>
      <c r="T26" s="1653"/>
      <c r="U26" s="1654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289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655" t="s">
        <v>290</v>
      </c>
      <c r="T27" s="1656"/>
      <c r="U27" s="1657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291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292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293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294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295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296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655" t="s">
        <v>297</v>
      </c>
      <c r="T34" s="1656"/>
      <c r="U34" s="1657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298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658" t="s">
        <v>299</v>
      </c>
      <c r="T35" s="1659"/>
      <c r="U35" s="1660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300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661" t="s">
        <v>301</v>
      </c>
      <c r="T36" s="1662"/>
      <c r="U36" s="1663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302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664" t="s">
        <v>303</v>
      </c>
      <c r="T37" s="1665"/>
      <c r="U37" s="1666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304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655" t="s">
        <v>305</v>
      </c>
      <c r="T39" s="1656"/>
      <c r="U39" s="1657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306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306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307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646" t="s">
        <v>308</v>
      </c>
      <c r="T41" s="1647"/>
      <c r="U41" s="1648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309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49" t="s">
        <v>310</v>
      </c>
      <c r="T42" s="1650"/>
      <c r="U42" s="1651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311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49" t="s">
        <v>312</v>
      </c>
      <c r="T43" s="1650"/>
      <c r="U43" s="1651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313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652" t="s">
        <v>314</v>
      </c>
      <c r="T44" s="1653"/>
      <c r="U44" s="1654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315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655" t="s">
        <v>316</v>
      </c>
      <c r="T45" s="1656"/>
      <c r="U45" s="1657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317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667" t="s">
        <v>318</v>
      </c>
      <c r="T47" s="1668"/>
      <c r="U47" s="1669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319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319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320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320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321</v>
      </c>
      <c r="C50" s="1080"/>
      <c r="D50" s="1081"/>
      <c r="E50" s="1178"/>
      <c r="F50" s="1076">
        <f>+IF($P$2=0,$P50,0)</f>
        <v>0</v>
      </c>
      <c r="G50" s="1077">
        <f>+IF($P$2=0,$Q50,0)</f>
        <v>0</v>
      </c>
      <c r="H50" s="994"/>
      <c r="I50" s="1076">
        <f>+IF(OR($P$2=98,$P$2=42,$P$2=96,$P$2=97),$P50,0)</f>
        <v>0</v>
      </c>
      <c r="J50" s="1077">
        <f>+IF(OR($P$2=98,$P$2=42,$P$2=96,$P$2=97),$Q50,0)</f>
        <v>0</v>
      </c>
      <c r="K50" s="1070"/>
      <c r="L50" s="1077">
        <f>+IF($P$2=33,$Q50,0)</f>
        <v>0</v>
      </c>
      <c r="M50" s="1070"/>
      <c r="N50" s="1107">
        <f>+ROUND(+G50+J50+L50,0)</f>
        <v>0</v>
      </c>
      <c r="O50" s="1072"/>
      <c r="P50" s="1076">
        <f>+ROUND(OTCHET!E204-SUM(OTCHET!E216:E218)+OTCHET!E271+IF(+OR(OTCHET!$F$12=5500,OTCHET!$F$12=5600),0,+OTCHET!E297),0)</f>
        <v>0</v>
      </c>
      <c r="Q50" s="1077">
        <f>+ROUND(OTCHET!L204-SUM(OTCHET!L216:L218)+OTCHET!L271+IF(+OR(OTCHET!$F$12=5500,OTCHET!$F$12=5600),0,+OTCHET!L297),0)</f>
        <v>0</v>
      </c>
      <c r="R50" s="1021"/>
      <c r="S50" s="1646" t="s">
        <v>322</v>
      </c>
      <c r="T50" s="1647"/>
      <c r="U50" s="1648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323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0</v>
      </c>
      <c r="J51" s="1095">
        <f>+IF(OR($P$2=98,$P$2=42,$P$2=96,$P$2=97),$Q51,0)</f>
        <v>0</v>
      </c>
      <c r="K51" s="1070"/>
      <c r="L51" s="1095">
        <f>+IF($P$2=33,$Q51,0)</f>
        <v>0</v>
      </c>
      <c r="M51" s="1070"/>
      <c r="N51" s="1096">
        <f>+ROUND(+G51+J51+L51,0)</f>
        <v>0</v>
      </c>
      <c r="O51" s="1072"/>
      <c r="P51" s="1094">
        <f>+ROUND(+SUM(OTCHET!E216:E218),0)</f>
        <v>0</v>
      </c>
      <c r="Q51" s="1095">
        <f>+ROUND(+SUM(OTCHET!L216:L218),0)</f>
        <v>0</v>
      </c>
      <c r="R51" s="1021"/>
      <c r="S51" s="1649" t="s">
        <v>324</v>
      </c>
      <c r="T51" s="1650"/>
      <c r="U51" s="1651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325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+ROUND(OTCHET!E222,0)</f>
        <v>0</v>
      </c>
      <c r="Q52" s="1095">
        <f>+ROUND(OTCHET!L222,0)</f>
        <v>0</v>
      </c>
      <c r="R52" s="1021"/>
      <c r="S52" s="1649" t="s">
        <v>326</v>
      </c>
      <c r="T52" s="1650"/>
      <c r="U52" s="1651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327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+ROUND(OTCHET!E186+OTCHET!E189,0)</f>
        <v>0</v>
      </c>
      <c r="Q53" s="1095">
        <f>+ROUND(OTCHET!L186+OTCHET!L189,0)</f>
        <v>0</v>
      </c>
      <c r="R53" s="1021"/>
      <c r="S53" s="1649" t="s">
        <v>328</v>
      </c>
      <c r="T53" s="1650"/>
      <c r="U53" s="1651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329</v>
      </c>
      <c r="C54" s="1092"/>
      <c r="D54" s="1093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+ROUND(OTCHET!E195+OTCHET!E203,0)</f>
        <v>0</v>
      </c>
      <c r="Q54" s="1095">
        <f>+ROUND(OTCHET!L195+OTCHET!L203,0)</f>
        <v>0</v>
      </c>
      <c r="R54" s="1021"/>
      <c r="S54" s="1652" t="s">
        <v>330</v>
      </c>
      <c r="T54" s="1653"/>
      <c r="U54" s="1654"/>
      <c r="V54" s="1051"/>
      <c r="W54" s="992"/>
      <c r="X54" s="992"/>
      <c r="Y54" s="992"/>
      <c r="Z54" s="992"/>
    </row>
    <row r="55" spans="1:26" s="993" customFormat="1" ht="15.75">
      <c r="A55" s="1064"/>
      <c r="B55" s="1097" t="s">
        <v>331</v>
      </c>
      <c r="C55" s="1098"/>
      <c r="D55" s="1099"/>
      <c r="E55" s="994"/>
      <c r="F55" s="1100">
        <f>+ROUND(+SUM(F50:F54),0)</f>
        <v>0</v>
      </c>
      <c r="G55" s="1101">
        <f>+ROUND(+SUM(G50:G54),0)</f>
        <v>0</v>
      </c>
      <c r="H55" s="994"/>
      <c r="I55" s="1100">
        <f>+ROUND(+SUM(I50:I54),0)</f>
        <v>0</v>
      </c>
      <c r="J55" s="1101">
        <f>+ROUND(+SUM(J50:J54),0)</f>
        <v>0</v>
      </c>
      <c r="K55" s="1070"/>
      <c r="L55" s="1101">
        <f>+ROUND(+SUM(L50:L54),0)</f>
        <v>0</v>
      </c>
      <c r="M55" s="1070"/>
      <c r="N55" s="1102">
        <f>+ROUND(+SUM(N50:N54),0)</f>
        <v>0</v>
      </c>
      <c r="O55" s="1072"/>
      <c r="P55" s="1100">
        <f>+ROUND(+SUM(P50:P54),0)</f>
        <v>0</v>
      </c>
      <c r="Q55" s="1101">
        <f>+ROUND(+SUM(Q50:Q54),0)</f>
        <v>0</v>
      </c>
      <c r="R55" s="1021"/>
      <c r="S55" s="1655" t="s">
        <v>332</v>
      </c>
      <c r="T55" s="1656"/>
      <c r="U55" s="1657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333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333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334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646" t="s">
        <v>335</v>
      </c>
      <c r="T57" s="1647"/>
      <c r="U57" s="1648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336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49" t="s">
        <v>337</v>
      </c>
      <c r="T58" s="1650"/>
      <c r="U58" s="1651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338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49" t="s">
        <v>339</v>
      </c>
      <c r="T59" s="1650"/>
      <c r="U59" s="1651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340</v>
      </c>
      <c r="C60" s="1092"/>
      <c r="D60" s="1093"/>
      <c r="E60" s="994"/>
      <c r="F60" s="1179">
        <f>+IF($P$2=0,$P60,0)</f>
        <v>0</v>
      </c>
      <c r="G60" s="1180">
        <f>+IF($P$2=0,$Q60,0)</f>
        <v>0</v>
      </c>
      <c r="H60" s="994"/>
      <c r="I60" s="1179">
        <f>+IF(OR($P$2=98,$P$2=42,$P$2=96,$P$2=97),$P60,0)</f>
        <v>0</v>
      </c>
      <c r="J60" s="1180">
        <f>+IF(OR($P$2=98,$P$2=42,$P$2=96,$P$2=97),$Q60,0)</f>
        <v>0</v>
      </c>
      <c r="K60" s="1070"/>
      <c r="L60" s="1180">
        <f>+IF($P$2=33,$Q60,0)</f>
        <v>0</v>
      </c>
      <c r="M60" s="1070"/>
      <c r="N60" s="1181">
        <f>+ROUND(+G60+J60+L60,0)</f>
        <v>0</v>
      </c>
      <c r="O60" s="1072"/>
      <c r="P60" s="1179">
        <f>+ROUND(OTCHET!E293,0)</f>
        <v>0</v>
      </c>
      <c r="Q60" s="1180">
        <f>+ROUND(OTCHET!L293,0)</f>
        <v>0</v>
      </c>
      <c r="R60" s="1021"/>
      <c r="S60" s="1652" t="s">
        <v>341</v>
      </c>
      <c r="T60" s="1653"/>
      <c r="U60" s="1654"/>
      <c r="V60" s="1051"/>
      <c r="W60" s="992"/>
      <c r="X60" s="992"/>
      <c r="Y60" s="992"/>
      <c r="Z60" s="992"/>
    </row>
    <row r="61" spans="1:26" s="993" customFormat="1" ht="15.75">
      <c r="A61" s="1064"/>
      <c r="B61" s="1182" t="s">
        <v>342</v>
      </c>
      <c r="C61" s="1183"/>
      <c r="D61" s="1184"/>
      <c r="E61" s="994"/>
      <c r="F61" s="1185">
        <f>+IF($P$2=0,$P61,0)</f>
        <v>0</v>
      </c>
      <c r="G61" s="1186">
        <f>+IF($P$2=0,$Q61,0)</f>
        <v>0</v>
      </c>
      <c r="H61" s="994"/>
      <c r="I61" s="1185">
        <f>+IF(OR($P$2=98,$P$2=42,$P$2=96,$P$2=97),$P61,0)</f>
        <v>0</v>
      </c>
      <c r="J61" s="1186">
        <f>+IF(OR($P$2=98,$P$2=42,$P$2=96,$P$2=97),$Q61,0)</f>
        <v>0</v>
      </c>
      <c r="K61" s="1070"/>
      <c r="L61" s="1186">
        <f>+IF($P$2=33,$Q61,0)</f>
        <v>0</v>
      </c>
      <c r="M61" s="1070"/>
      <c r="N61" s="1187">
        <f>+ROUND(+G61+J61+L61,0)</f>
        <v>0</v>
      </c>
      <c r="O61" s="1072"/>
      <c r="P61" s="1185">
        <f>+ROUND(OTCHET!E296,0)</f>
        <v>0</v>
      </c>
      <c r="Q61" s="1186">
        <f>+ROUND(OTCHET!L296,0)</f>
        <v>0</v>
      </c>
      <c r="R61" s="1021"/>
      <c r="S61" s="1188" t="s">
        <v>343</v>
      </c>
      <c r="T61" s="1189"/>
      <c r="U61" s="1190"/>
      <c r="V61" s="1051"/>
      <c r="W61" s="992"/>
      <c r="X61" s="992"/>
      <c r="Y61" s="992"/>
      <c r="Z61" s="992"/>
    </row>
    <row r="62" spans="1:26" s="993" customFormat="1" ht="15.75">
      <c r="A62" s="1064"/>
      <c r="B62" s="1097" t="s">
        <v>344</v>
      </c>
      <c r="C62" s="1098"/>
      <c r="D62" s="1099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655" t="s">
        <v>345</v>
      </c>
      <c r="T62" s="1656"/>
      <c r="U62" s="1657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346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346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347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646" t="s">
        <v>348</v>
      </c>
      <c r="T64" s="1647"/>
      <c r="U64" s="1648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349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49" t="s">
        <v>350</v>
      </c>
      <c r="T65" s="1650"/>
      <c r="U65" s="1651"/>
      <c r="V65" s="1051"/>
      <c r="W65" s="992"/>
      <c r="X65" s="992"/>
      <c r="Y65" s="992"/>
      <c r="Z65" s="992"/>
    </row>
    <row r="66" spans="1:26" s="993" customFormat="1" ht="15.75">
      <c r="A66" s="1064"/>
      <c r="B66" s="1097" t="s">
        <v>351</v>
      </c>
      <c r="C66" s="1098"/>
      <c r="D66" s="1099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655" t="s">
        <v>352</v>
      </c>
      <c r="T66" s="1656"/>
      <c r="U66" s="1657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353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353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354</v>
      </c>
      <c r="C68" s="1080"/>
      <c r="D68" s="1081"/>
      <c r="E68" s="1178"/>
      <c r="F68" s="1076">
        <f>+IF($P$2=0,$P68,0)</f>
        <v>0</v>
      </c>
      <c r="G68" s="1077">
        <f>+IF($P$2=0,$Q68,0)</f>
        <v>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0</v>
      </c>
      <c r="O68" s="1072"/>
      <c r="P68" s="1076">
        <f>+ROUND(+SUM(OTCHET!E255:E258)+IF(+OR(OTCHET!$F$12=5500,OTCHET!$F$12=5600),+OTCHET!E297,0),0)</f>
        <v>0</v>
      </c>
      <c r="Q68" s="1077">
        <f>+ROUND(+SUM(OTCHET!L255:L258)+IF(+OR(OTCHET!$F$12=5500,OTCHET!$F$12=5600),+OTCHET!L297,0),0)</f>
        <v>0</v>
      </c>
      <c r="R68" s="1021"/>
      <c r="S68" s="1646" t="s">
        <v>355</v>
      </c>
      <c r="T68" s="1647"/>
      <c r="U68" s="1648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356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49" t="s">
        <v>357</v>
      </c>
      <c r="T69" s="1650"/>
      <c r="U69" s="1651"/>
      <c r="V69" s="1051"/>
      <c r="W69" s="992"/>
      <c r="X69" s="992"/>
      <c r="Y69" s="992"/>
      <c r="Z69" s="992"/>
    </row>
    <row r="70" spans="1:26" s="993" customFormat="1" ht="15.75">
      <c r="A70" s="1064"/>
      <c r="B70" s="1097" t="s">
        <v>358</v>
      </c>
      <c r="C70" s="1098"/>
      <c r="D70" s="1099"/>
      <c r="E70" s="994"/>
      <c r="F70" s="1100">
        <f>+ROUND(+SUM(F68:F69),0)</f>
        <v>0</v>
      </c>
      <c r="G70" s="1101">
        <f>+ROUND(+SUM(G68:G69),0)</f>
        <v>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0</v>
      </c>
      <c r="O70" s="1072"/>
      <c r="P70" s="1100">
        <f>+ROUND(+SUM(P68:P69),0)</f>
        <v>0</v>
      </c>
      <c r="Q70" s="1101">
        <f>+ROUND(+SUM(Q68:Q69),0)</f>
        <v>0</v>
      </c>
      <c r="R70" s="1021"/>
      <c r="S70" s="1655" t="s">
        <v>359</v>
      </c>
      <c r="T70" s="1656"/>
      <c r="U70" s="1657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360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360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361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646" t="s">
        <v>362</v>
      </c>
      <c r="T72" s="1647"/>
      <c r="U72" s="1648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363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49" t="s">
        <v>364</v>
      </c>
      <c r="T73" s="1650"/>
      <c r="U73" s="1651"/>
      <c r="V73" s="1051"/>
      <c r="W73" s="992"/>
      <c r="X73" s="992"/>
      <c r="Y73" s="992"/>
      <c r="Z73" s="992"/>
    </row>
    <row r="74" spans="1:26" s="993" customFormat="1" ht="15.75">
      <c r="A74" s="1064"/>
      <c r="B74" s="1097" t="s">
        <v>365</v>
      </c>
      <c r="C74" s="1098"/>
      <c r="D74" s="1099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655" t="s">
        <v>366</v>
      </c>
      <c r="T74" s="1656"/>
      <c r="U74" s="1657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1"/>
      <c r="C75" s="1192"/>
      <c r="D75" s="1193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4"/>
      <c r="T75" s="1195"/>
      <c r="U75" s="1196"/>
      <c r="V75" s="1051"/>
      <c r="W75" s="992"/>
      <c r="X75" s="992"/>
      <c r="Y75" s="992"/>
      <c r="Z75" s="992"/>
    </row>
    <row r="76" spans="1:26" s="993" customFormat="1" ht="16.5" thickBot="1">
      <c r="A76" s="1064"/>
      <c r="B76" s="1197" t="s">
        <v>367</v>
      </c>
      <c r="C76" s="1198"/>
      <c r="D76" s="1199"/>
      <c r="E76" s="994"/>
      <c r="F76" s="1174">
        <f>+ROUND(F55+F62+F66+F70+F74,0)</f>
        <v>0</v>
      </c>
      <c r="G76" s="1175">
        <f>+ROUND(G55+G62+G66+G70+G74,0)</f>
        <v>0</v>
      </c>
      <c r="H76" s="994"/>
      <c r="I76" s="1174">
        <f>+ROUND(I55+I62+I66+I70+I74,0)</f>
        <v>0</v>
      </c>
      <c r="J76" s="1175">
        <f>+ROUND(J55+J62+J66+J70+J74,0)</f>
        <v>0</v>
      </c>
      <c r="K76" s="1070"/>
      <c r="L76" s="1175">
        <f>+ROUND(L55+L62+L66+L70+L74,0)</f>
        <v>0</v>
      </c>
      <c r="M76" s="1070"/>
      <c r="N76" s="1176">
        <f>+ROUND(N55+N62+N66+N70+N74,0)</f>
        <v>0</v>
      </c>
      <c r="O76" s="1072"/>
      <c r="P76" s="1174">
        <f>+ROUND(P55+P62+P66+P70+P74,0)</f>
        <v>0</v>
      </c>
      <c r="Q76" s="1175">
        <f>+ROUND(Q55+Q62+Q66+Q70+Q74,0)</f>
        <v>0</v>
      </c>
      <c r="R76" s="1021"/>
      <c r="S76" s="1670" t="s">
        <v>368</v>
      </c>
      <c r="T76" s="1671"/>
      <c r="U76" s="1672"/>
      <c r="V76" s="1200"/>
      <c r="W76" s="1201"/>
      <c r="X76" s="1202"/>
      <c r="Y76" s="1201"/>
      <c r="Z76" s="1201"/>
    </row>
    <row r="77" spans="1:26" s="993" customFormat="1" ht="15.75">
      <c r="A77" s="1064"/>
      <c r="B77" s="1065" t="s">
        <v>369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369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370</v>
      </c>
      <c r="C78" s="1080"/>
      <c r="D78" s="1081"/>
      <c r="E78" s="994"/>
      <c r="F78" s="1082">
        <f>+IF($P$2=0,$P78,0)</f>
        <v>0</v>
      </c>
      <c r="G78" s="1083">
        <f>+IF($P$2=0,$Q78,0)</f>
        <v>0</v>
      </c>
      <c r="H78" s="994"/>
      <c r="I78" s="1082">
        <f>+IF(OR($P$2=98,$P$2=42,$P$2=96,$P$2=97),$P78,0)</f>
        <v>0</v>
      </c>
      <c r="J78" s="1083">
        <f>+IF(OR($P$2=98,$P$2=42,$P$2=96,$P$2=97),$Q78,0)</f>
        <v>0</v>
      </c>
      <c r="K78" s="1070"/>
      <c r="L78" s="1083">
        <f>+IF($P$2=33,$Q78,0)</f>
        <v>0</v>
      </c>
      <c r="M78" s="1070"/>
      <c r="N78" s="1084">
        <f>+ROUND(+G78+J78+L78,0)</f>
        <v>0</v>
      </c>
      <c r="O78" s="1072"/>
      <c r="P78" s="1082">
        <f>+ROUND(OTCHET!E415,0)</f>
        <v>0</v>
      </c>
      <c r="Q78" s="1083">
        <f>+ROUND(OTCHET!L415,0)</f>
        <v>0</v>
      </c>
      <c r="R78" s="1021"/>
      <c r="S78" s="1646" t="s">
        <v>371</v>
      </c>
      <c r="T78" s="1647"/>
      <c r="U78" s="1648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372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-82</v>
      </c>
      <c r="J79" s="1095">
        <f>+IF(OR($P$2=98,$P$2=42,$P$2=96,$P$2=97),$Q79,0)</f>
        <v>0</v>
      </c>
      <c r="K79" s="1070"/>
      <c r="L79" s="1095">
        <f>+IF($P$2=33,$Q79,0)</f>
        <v>0</v>
      </c>
      <c r="M79" s="1070"/>
      <c r="N79" s="1096">
        <f>+ROUND(+G79+J79+L79,0)</f>
        <v>0</v>
      </c>
      <c r="O79" s="1072"/>
      <c r="P79" s="1094">
        <f>+ROUND(OTCHET!E425,0)</f>
        <v>-82</v>
      </c>
      <c r="Q79" s="1095">
        <f>+ROUND(OTCHET!L425,0)</f>
        <v>0</v>
      </c>
      <c r="R79" s="1021"/>
      <c r="S79" s="1649" t="s">
        <v>373</v>
      </c>
      <c r="T79" s="1650"/>
      <c r="U79" s="1651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3" t="s">
        <v>374</v>
      </c>
      <c r="C80" s="1204"/>
      <c r="D80" s="1205"/>
      <c r="E80" s="994"/>
      <c r="F80" s="1206">
        <f>+ROUND(F78+F79,0)</f>
        <v>0</v>
      </c>
      <c r="G80" s="1207">
        <f>+ROUND(G78+G79,0)</f>
        <v>0</v>
      </c>
      <c r="H80" s="994"/>
      <c r="I80" s="1206">
        <f>+ROUND(I78+I79,0)</f>
        <v>-82</v>
      </c>
      <c r="J80" s="1207">
        <f>+ROUND(J78+J79,0)</f>
        <v>0</v>
      </c>
      <c r="K80" s="1070"/>
      <c r="L80" s="1207">
        <f>+ROUND(L78+L79,0)</f>
        <v>0</v>
      </c>
      <c r="M80" s="1070"/>
      <c r="N80" s="1208">
        <f>+ROUND(N78+N79,0)</f>
        <v>0</v>
      </c>
      <c r="O80" s="1072"/>
      <c r="P80" s="1206">
        <f>+ROUND(P78+P79,0)</f>
        <v>-82</v>
      </c>
      <c r="Q80" s="1207">
        <f>+ROUND(Q78+Q79,0)</f>
        <v>0</v>
      </c>
      <c r="R80" s="1021"/>
      <c r="S80" s="1673" t="s">
        <v>375</v>
      </c>
      <c r="T80" s="1674"/>
      <c r="U80" s="1675"/>
      <c r="V80" s="1200"/>
      <c r="W80" s="1201"/>
      <c r="X80" s="1202"/>
      <c r="Y80" s="1201"/>
      <c r="Z80" s="1201"/>
    </row>
    <row r="81" spans="1:26" s="993" customFormat="1" ht="15.75" customHeight="1" thickBot="1">
      <c r="A81" s="1064"/>
      <c r="B81" s="1676">
        <f>+IF(+SUM(F81:N81)=0,0,"Контрола: дефицит/излишък = финансиране с обратен знак (Г. + Д. = 0)")</f>
        <v>0</v>
      </c>
      <c r="C81" s="1677"/>
      <c r="D81" s="1678"/>
      <c r="E81" s="994"/>
      <c r="F81" s="1209">
        <f>+ROUND(F82,0)+ROUND(F83,0)</f>
        <v>0</v>
      </c>
      <c r="G81" s="1210">
        <f>+ROUND(G82,0)+ROUND(G83,0)</f>
        <v>0</v>
      </c>
      <c r="H81" s="994"/>
      <c r="I81" s="1209">
        <f>+ROUND(I82,0)+ROUND(I83,0)</f>
        <v>0</v>
      </c>
      <c r="J81" s="1210">
        <f>+ROUND(J82,0)+ROUND(J83,0)</f>
        <v>0</v>
      </c>
      <c r="K81" s="994"/>
      <c r="L81" s="1210">
        <f>+ROUND(L82,0)+ROUND(L83,0)</f>
        <v>0</v>
      </c>
      <c r="M81" s="994"/>
      <c r="N81" s="1211">
        <f>+ROUND(N82,0)+ROUND(N83,0)</f>
        <v>0</v>
      </c>
      <c r="O81" s="1212"/>
      <c r="P81" s="1209">
        <f>+ROUND(P82,0)+ROUND(P83,0)</f>
        <v>0</v>
      </c>
      <c r="Q81" s="1210">
        <f>+ROUND(Q82,0)+ROUND(Q83,0)</f>
        <v>0</v>
      </c>
      <c r="R81" s="1021"/>
      <c r="S81" s="1213"/>
      <c r="T81" s="1214"/>
      <c r="U81" s="1215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6" t="s">
        <v>376</v>
      </c>
      <c r="C82" s="1217"/>
      <c r="D82" s="1218"/>
      <c r="E82" s="994"/>
      <c r="F82" s="1219">
        <f>+ROUND(F47,0)-ROUND(F76,0)+ROUND(F80,0)</f>
        <v>0</v>
      </c>
      <c r="G82" s="1220">
        <f>+ROUND(G47,0)-ROUND(G76,0)+ROUND(G80,0)</f>
        <v>0</v>
      </c>
      <c r="H82" s="994"/>
      <c r="I82" s="1219">
        <f>+ROUND(I47,0)-ROUND(I76,0)+ROUND(I80,0)</f>
        <v>-82</v>
      </c>
      <c r="J82" s="1220">
        <f>+ROUND(J47,0)-ROUND(J76,0)+ROUND(J80,0)</f>
        <v>0</v>
      </c>
      <c r="K82" s="1070"/>
      <c r="L82" s="1220">
        <f>+ROUND(L47,0)-ROUND(L76,0)+ROUND(L80,0)</f>
        <v>0</v>
      </c>
      <c r="M82" s="1070"/>
      <c r="N82" s="1221">
        <f>+ROUND(N47,0)-ROUND(N76,0)+ROUND(N80,0)</f>
        <v>0</v>
      </c>
      <c r="O82" s="1222"/>
      <c r="P82" s="1219">
        <f>+ROUND(P47,0)-ROUND(P76,0)+ROUND(P80,0)</f>
        <v>-82</v>
      </c>
      <c r="Q82" s="1220">
        <f>+ROUND(Q47,0)-ROUND(Q76,0)+ROUND(Q80,0)</f>
        <v>0</v>
      </c>
      <c r="R82" s="1021"/>
      <c r="S82" s="1216" t="s">
        <v>376</v>
      </c>
      <c r="T82" s="1217"/>
      <c r="U82" s="1218"/>
      <c r="V82" s="1200"/>
      <c r="W82" s="1201"/>
      <c r="X82" s="1202"/>
      <c r="Y82" s="1201"/>
      <c r="Z82" s="1201"/>
    </row>
    <row r="83" spans="1:26" s="993" customFormat="1" ht="19.5" thickBot="1">
      <c r="A83" s="1064"/>
      <c r="B83" s="1223" t="s">
        <v>377</v>
      </c>
      <c r="C83" s="1224"/>
      <c r="D83" s="1225"/>
      <c r="E83" s="1226"/>
      <c r="F83" s="1227">
        <f>+ROUND(F100,0)+ROUND(F119,0)+ROUND(F125,0)-ROUND(F130,0)</f>
        <v>0</v>
      </c>
      <c r="G83" s="1228">
        <f>+ROUND(G100,0)+ROUND(G119,0)+ROUND(G125,0)-ROUND(G130,0)</f>
        <v>0</v>
      </c>
      <c r="H83" s="994"/>
      <c r="I83" s="1227">
        <f>+ROUND(I100,0)+ROUND(I119,0)+ROUND(I125,0)-ROUND(I130,0)</f>
        <v>82</v>
      </c>
      <c r="J83" s="1228">
        <f>+ROUND(J100,0)+ROUND(J119,0)+ROUND(J125,0)-ROUND(J130,0)</f>
        <v>0</v>
      </c>
      <c r="K83" s="1070"/>
      <c r="L83" s="1228">
        <f>+ROUND(L100,0)+ROUND(L119,0)+ROUND(L125,0)-ROUND(L130,0)</f>
        <v>0</v>
      </c>
      <c r="M83" s="1070"/>
      <c r="N83" s="1229">
        <f>+ROUND(N100,0)+ROUND(N119,0)+ROUND(N125,0)-ROUND(N130,0)</f>
        <v>0</v>
      </c>
      <c r="O83" s="1222"/>
      <c r="P83" s="1227">
        <f>+ROUND(P100,0)+ROUND(P119,0)+ROUND(P125,0)-ROUND(P130,0)</f>
        <v>82</v>
      </c>
      <c r="Q83" s="1228">
        <f>+ROUND(Q100,0)+ROUND(Q119,0)+ROUND(Q125,0)-ROUND(Q130,0)</f>
        <v>0</v>
      </c>
      <c r="R83" s="1021"/>
      <c r="S83" s="1223" t="s">
        <v>377</v>
      </c>
      <c r="T83" s="1224"/>
      <c r="U83" s="1225"/>
      <c r="V83" s="1200"/>
      <c r="W83" s="1201"/>
      <c r="X83" s="1202"/>
      <c r="Y83" s="1201"/>
      <c r="Z83" s="1201"/>
    </row>
    <row r="84" spans="1:26" s="993" customFormat="1" ht="16.5" thickTop="1">
      <c r="A84" s="1064"/>
      <c r="B84" s="1065" t="s">
        <v>378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378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0" t="s">
        <v>379</v>
      </c>
      <c r="C85" s="1231"/>
      <c r="D85" s="1232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0" t="s">
        <v>379</v>
      </c>
      <c r="T85" s="1231"/>
      <c r="U85" s="1232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380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646" t="s">
        <v>381</v>
      </c>
      <c r="T86" s="1647"/>
      <c r="U86" s="1648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382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49" t="s">
        <v>383</v>
      </c>
      <c r="T87" s="1650"/>
      <c r="U87" s="1651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384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655" t="s">
        <v>385</v>
      </c>
      <c r="T88" s="1656"/>
      <c r="U88" s="1657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386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386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387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646" t="s">
        <v>388</v>
      </c>
      <c r="T90" s="1647"/>
      <c r="U90" s="1648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389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49" t="s">
        <v>390</v>
      </c>
      <c r="T91" s="1650"/>
      <c r="U91" s="1651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391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49" t="s">
        <v>392</v>
      </c>
      <c r="T92" s="1650"/>
      <c r="U92" s="1651"/>
      <c r="V92" s="1051"/>
      <c r="W92" s="992"/>
      <c r="X92" s="992"/>
      <c r="Y92" s="992"/>
      <c r="Z92" s="992"/>
    </row>
    <row r="93" spans="1:26" s="993" customFormat="1" ht="15.75">
      <c r="A93" s="1064"/>
      <c r="B93" s="1233" t="s">
        <v>393</v>
      </c>
      <c r="C93" s="1234"/>
      <c r="D93" s="1235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652" t="s">
        <v>394</v>
      </c>
      <c r="T93" s="1653"/>
      <c r="U93" s="1654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395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655" t="s">
        <v>396</v>
      </c>
      <c r="T94" s="1656"/>
      <c r="U94" s="1657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397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397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398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646" t="s">
        <v>399</v>
      </c>
      <c r="T96" s="1647"/>
      <c r="U96" s="1648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400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49" t="s">
        <v>401</v>
      </c>
      <c r="T97" s="1650"/>
      <c r="U97" s="1651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402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655" t="s">
        <v>403</v>
      </c>
      <c r="T98" s="1656"/>
      <c r="U98" s="1657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404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667" t="s">
        <v>405</v>
      </c>
      <c r="T100" s="1668"/>
      <c r="U100" s="1669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406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6" t="s">
        <v>406</v>
      </c>
      <c r="T101" s="1237"/>
      <c r="U101" s="1238"/>
      <c r="V101" s="1051"/>
      <c r="W101" s="992"/>
      <c r="X101" s="992"/>
      <c r="Y101" s="992"/>
      <c r="Z101" s="992"/>
    </row>
    <row r="102" spans="1:26" s="993" customFormat="1" ht="15.75">
      <c r="A102" s="1064"/>
      <c r="B102" s="1230" t="s">
        <v>407</v>
      </c>
      <c r="C102" s="1231"/>
      <c r="D102" s="1232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39" t="s">
        <v>407</v>
      </c>
      <c r="T102" s="1240"/>
      <c r="U102" s="1241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408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646" t="s">
        <v>409</v>
      </c>
      <c r="T103" s="1647"/>
      <c r="U103" s="1648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410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49" t="s">
        <v>411</v>
      </c>
      <c r="T104" s="1650"/>
      <c r="U104" s="1651"/>
      <c r="V104" s="1051"/>
      <c r="W104" s="992"/>
      <c r="X104" s="992"/>
      <c r="Y104" s="992"/>
      <c r="Z104" s="992"/>
    </row>
    <row r="105" spans="1:26" s="993" customFormat="1" ht="15.75">
      <c r="A105" s="1064"/>
      <c r="B105" s="1097" t="s">
        <v>412</v>
      </c>
      <c r="C105" s="1098"/>
      <c r="D105" s="1099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655" t="s">
        <v>413</v>
      </c>
      <c r="T105" s="1656"/>
      <c r="U105" s="1657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414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2" t="s">
        <v>414</v>
      </c>
      <c r="T106" s="1243"/>
      <c r="U106" s="1244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415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679" t="s">
        <v>416</v>
      </c>
      <c r="T107" s="1680"/>
      <c r="U107" s="1681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417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682" t="s">
        <v>418</v>
      </c>
      <c r="T108" s="1683"/>
      <c r="U108" s="1684"/>
      <c r="V108" s="1051"/>
      <c r="W108" s="992"/>
      <c r="X108" s="992"/>
      <c r="Y108" s="992"/>
      <c r="Z108" s="992"/>
    </row>
    <row r="109" spans="1:26" s="993" customFormat="1" ht="15.75">
      <c r="A109" s="1064"/>
      <c r="B109" s="1097" t="s">
        <v>419</v>
      </c>
      <c r="C109" s="1098"/>
      <c r="D109" s="1099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655" t="s">
        <v>420</v>
      </c>
      <c r="T109" s="1656"/>
      <c r="U109" s="1657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421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2" t="s">
        <v>421</v>
      </c>
      <c r="T110" s="1243"/>
      <c r="U110" s="1244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422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646" t="s">
        <v>423</v>
      </c>
      <c r="T111" s="1647"/>
      <c r="U111" s="1648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424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49" t="s">
        <v>425</v>
      </c>
      <c r="T112" s="1650"/>
      <c r="U112" s="1651"/>
      <c r="V112" s="1051"/>
      <c r="W112" s="992"/>
      <c r="X112" s="992"/>
      <c r="Y112" s="992"/>
      <c r="Z112" s="992"/>
    </row>
    <row r="113" spans="1:26" s="993" customFormat="1" ht="15.75">
      <c r="A113" s="1064"/>
      <c r="B113" s="1097" t="s">
        <v>426</v>
      </c>
      <c r="C113" s="1098"/>
      <c r="D113" s="1099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655" t="s">
        <v>427</v>
      </c>
      <c r="T113" s="1656"/>
      <c r="U113" s="1657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428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2" t="s">
        <v>428</v>
      </c>
      <c r="T114" s="1243"/>
      <c r="U114" s="1244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429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0</v>
      </c>
      <c r="M115" s="1070"/>
      <c r="N115" s="1107">
        <f>+ROUND(+G115+J115+L115,0)</f>
        <v>0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0</v>
      </c>
      <c r="R115" s="1021"/>
      <c r="S115" s="1646" t="s">
        <v>430</v>
      </c>
      <c r="T115" s="1647"/>
      <c r="U115" s="1648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431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49" t="s">
        <v>432</v>
      </c>
      <c r="T116" s="1650"/>
      <c r="U116" s="1651"/>
      <c r="V116" s="1051"/>
      <c r="W116" s="992"/>
      <c r="X116" s="992"/>
      <c r="Y116" s="992"/>
      <c r="Z116" s="992"/>
    </row>
    <row r="117" spans="1:26" s="993" customFormat="1" ht="15.75">
      <c r="A117" s="1064"/>
      <c r="B117" s="1097" t="s">
        <v>433</v>
      </c>
      <c r="C117" s="1098"/>
      <c r="D117" s="1099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0</v>
      </c>
      <c r="M117" s="1070"/>
      <c r="N117" s="1102">
        <f>+ROUND(+SUM(N115:N116),0)</f>
        <v>0</v>
      </c>
      <c r="O117" s="1072"/>
      <c r="P117" s="1100">
        <f>+ROUND(+SUM(P115:P116),0)</f>
        <v>0</v>
      </c>
      <c r="Q117" s="1101">
        <f>+ROUND(+SUM(Q115:Q116),0)</f>
        <v>0</v>
      </c>
      <c r="R117" s="1021"/>
      <c r="S117" s="1655" t="s">
        <v>434</v>
      </c>
      <c r="T117" s="1656"/>
      <c r="U117" s="1657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1"/>
      <c r="C118" s="1192"/>
      <c r="D118" s="1193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4"/>
      <c r="T118" s="1195"/>
      <c r="U118" s="1196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197" t="s">
        <v>435</v>
      </c>
      <c r="C119" s="1198"/>
      <c r="D119" s="1199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0</v>
      </c>
      <c r="M119" s="1070"/>
      <c r="N119" s="1176">
        <f>+ROUND(N105+N109+N113+N117,0)</f>
        <v>0</v>
      </c>
      <c r="O119" s="1072"/>
      <c r="P119" s="1174">
        <f>+ROUND(P105+P109+P113+P117,0)</f>
        <v>0</v>
      </c>
      <c r="Q119" s="1175">
        <f>+ROUND(Q105+Q109+Q113+Q117,0)</f>
        <v>0</v>
      </c>
      <c r="R119" s="1021"/>
      <c r="S119" s="1670" t="s">
        <v>436</v>
      </c>
      <c r="T119" s="1671"/>
      <c r="U119" s="1672"/>
      <c r="V119" s="1200"/>
      <c r="W119" s="1201"/>
      <c r="X119" s="1202"/>
      <c r="Y119" s="1201"/>
      <c r="Z119" s="1201"/>
    </row>
    <row r="120" spans="1:26" s="993" customFormat="1" ht="15.75">
      <c r="A120" s="1064"/>
      <c r="B120" s="1065" t="s">
        <v>437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6" t="s">
        <v>437</v>
      </c>
      <c r="T120" s="1237"/>
      <c r="U120" s="1238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438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646" t="s">
        <v>439</v>
      </c>
      <c r="T121" s="1647"/>
      <c r="U121" s="1648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440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0</v>
      </c>
      <c r="J122" s="1095">
        <f>+IF(OR($P$2=98,$P$2=42,$P$2=96,$P$2=97),$Q122,0)</f>
        <v>0</v>
      </c>
      <c r="K122" s="1070"/>
      <c r="L122" s="1095">
        <f>+IF($P$2=33,$Q122,0)</f>
        <v>0</v>
      </c>
      <c r="M122" s="1070"/>
      <c r="N122" s="1096">
        <f>+ROUND(+G122+J122+L122,0)</f>
        <v>0</v>
      </c>
      <c r="O122" s="1072"/>
      <c r="P122" s="1094">
        <f>+ROUND(OTCHET!E520,0)</f>
        <v>0</v>
      </c>
      <c r="Q122" s="1095">
        <f>+ROUND(OTCHET!L520,0)</f>
        <v>0</v>
      </c>
      <c r="R122" s="1021"/>
      <c r="S122" s="1335" t="s">
        <v>441</v>
      </c>
      <c r="T122" s="1336"/>
      <c r="U122" s="1337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442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49" t="s">
        <v>443</v>
      </c>
      <c r="T123" s="1650"/>
      <c r="U123" s="1651"/>
      <c r="V123" s="1051"/>
      <c r="W123" s="992"/>
      <c r="X123" s="992"/>
      <c r="Y123" s="992"/>
      <c r="Z123" s="992"/>
    </row>
    <row r="124" spans="1:26" s="993" customFormat="1" ht="15.75">
      <c r="A124" s="1064"/>
      <c r="B124" s="1245" t="s">
        <v>444</v>
      </c>
      <c r="C124" s="1246"/>
      <c r="D124" s="1247"/>
      <c r="E124" s="994"/>
      <c r="F124" s="1248"/>
      <c r="G124" s="1249"/>
      <c r="H124" s="994"/>
      <c r="I124" s="1248"/>
      <c r="J124" s="1249"/>
      <c r="K124" s="1070"/>
      <c r="L124" s="1249"/>
      <c r="M124" s="1070"/>
      <c r="N124" s="1250">
        <f>+ROUND(+G124+J124+L124,0)</f>
        <v>0</v>
      </c>
      <c r="O124" s="1072"/>
      <c r="P124" s="1248"/>
      <c r="Q124" s="1249"/>
      <c r="R124" s="1021"/>
      <c r="S124" s="1691" t="s">
        <v>445</v>
      </c>
      <c r="T124" s="1692"/>
      <c r="U124" s="1693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1" t="s">
        <v>446</v>
      </c>
      <c r="C125" s="1204"/>
      <c r="D125" s="1205"/>
      <c r="E125" s="994"/>
      <c r="F125" s="1206">
        <f>+ROUND(+SUM(F121:F124),0)</f>
        <v>0</v>
      </c>
      <c r="G125" s="1207">
        <f>+ROUND(+SUM(G121:G124),0)</f>
        <v>0</v>
      </c>
      <c r="H125" s="994"/>
      <c r="I125" s="1206">
        <f>+ROUND(+SUM(I121:I124),0)</f>
        <v>0</v>
      </c>
      <c r="J125" s="1207">
        <f>+ROUND(+SUM(J121:J124),0)</f>
        <v>0</v>
      </c>
      <c r="K125" s="1070"/>
      <c r="L125" s="1207">
        <f>+ROUND(+SUM(L121:L124),0)</f>
        <v>0</v>
      </c>
      <c r="M125" s="1070"/>
      <c r="N125" s="1208">
        <f>+ROUND(+SUM(N121:N124),0)</f>
        <v>0</v>
      </c>
      <c r="O125" s="1072"/>
      <c r="P125" s="1206">
        <f>+ROUND(+SUM(P121:P124),0)</f>
        <v>0</v>
      </c>
      <c r="Q125" s="1207">
        <f>+ROUND(+SUM(Q121:Q124),0)</f>
        <v>0</v>
      </c>
      <c r="R125" s="1021"/>
      <c r="S125" s="1673" t="s">
        <v>447</v>
      </c>
      <c r="T125" s="1674"/>
      <c r="U125" s="1675"/>
      <c r="V125" s="1200"/>
      <c r="W125" s="1201"/>
      <c r="X125" s="1202"/>
      <c r="Y125" s="1201"/>
      <c r="Z125" s="1201"/>
    </row>
    <row r="126" spans="1:26" s="993" customFormat="1" ht="15.75">
      <c r="A126" s="1064"/>
      <c r="B126" s="1065" t="s">
        <v>448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6" t="s">
        <v>448</v>
      </c>
      <c r="T126" s="1237"/>
      <c r="U126" s="1238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449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82</v>
      </c>
      <c r="J127" s="1083">
        <f>+IF(OR($P$2=98,$P$2=42,$P$2=96,$P$2=97),$Q127,0)</f>
        <v>82</v>
      </c>
      <c r="K127" s="1070"/>
      <c r="L127" s="1083">
        <f>+IF($P$2=33,$Q127,0)</f>
        <v>0</v>
      </c>
      <c r="M127" s="1070"/>
      <c r="N127" s="1084">
        <f>+ROUND(+G127+J127+L127,0)</f>
        <v>82</v>
      </c>
      <c r="O127" s="1072"/>
      <c r="P127" s="1082">
        <f>+ROUND(+SUM(OTCHET!E563:E568)+SUM(OTCHET!E577:E578)+IF(AND(OTCHET!$F$12=9900,+OTCHET!$E$15=0),0,SUM(OTCHET!E583:E584)),0)</f>
        <v>82</v>
      </c>
      <c r="Q127" s="1083">
        <f>+ROUND(+SUM(OTCHET!L563:L568)+SUM(OTCHET!L577:L578)+IF(AND(OTCHET!$F$12=9900,+OTCHET!$E$15=0),0,SUM(OTCHET!L583:L584)),0)</f>
        <v>82</v>
      </c>
      <c r="R127" s="1021"/>
      <c r="S127" s="1646" t="s">
        <v>450</v>
      </c>
      <c r="T127" s="1647"/>
      <c r="U127" s="1648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451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49" t="s">
        <v>452</v>
      </c>
      <c r="T128" s="1650"/>
      <c r="U128" s="1651"/>
      <c r="V128" s="1051"/>
      <c r="W128" s="992"/>
      <c r="X128" s="992"/>
      <c r="Y128" s="992"/>
      <c r="Z128" s="992"/>
    </row>
    <row r="129" spans="1:26" s="993" customFormat="1" ht="15.75">
      <c r="A129" s="1064"/>
      <c r="B129" s="1252" t="s">
        <v>453</v>
      </c>
      <c r="C129" s="1253"/>
      <c r="D129" s="1254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82</v>
      </c>
      <c r="K129" s="1070"/>
      <c r="L129" s="1095">
        <f>+IF($P$2=33,$Q129,0)</f>
        <v>0</v>
      </c>
      <c r="M129" s="1070"/>
      <c r="N129" s="1096">
        <f>+ROUND(+G129+J129+L129,0)</f>
        <v>82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82</v>
      </c>
      <c r="R129" s="1021"/>
      <c r="S129" s="1694" t="s">
        <v>454</v>
      </c>
      <c r="T129" s="1695"/>
      <c r="U129" s="1696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5" t="s">
        <v>455</v>
      </c>
      <c r="C130" s="1256"/>
      <c r="D130" s="1257"/>
      <c r="E130" s="994"/>
      <c r="F130" s="1258">
        <f>+ROUND(+F129-F127-F128,0)</f>
        <v>0</v>
      </c>
      <c r="G130" s="1259">
        <f>+ROUND(+G129-G127-G128,0)</f>
        <v>0</v>
      </c>
      <c r="H130" s="994"/>
      <c r="I130" s="1258">
        <f>+ROUND(+I129-I127-I128,0)</f>
        <v>-82</v>
      </c>
      <c r="J130" s="1259">
        <f>+ROUND(+J129-J127-J128,0)</f>
        <v>0</v>
      </c>
      <c r="K130" s="1070"/>
      <c r="L130" s="1259">
        <f>+ROUND(+L129-L127-L128,0)</f>
        <v>0</v>
      </c>
      <c r="M130" s="1070"/>
      <c r="N130" s="1260">
        <f>+ROUND(+N129-N127-N128,0)</f>
        <v>0</v>
      </c>
      <c r="O130" s="1072"/>
      <c r="P130" s="1258">
        <f>+ROUND(+P129-P127-P128,0)</f>
        <v>-82</v>
      </c>
      <c r="Q130" s="1259">
        <f>+ROUND(+Q129-Q127-Q128,0)</f>
        <v>0</v>
      </c>
      <c r="R130" s="1021"/>
      <c r="S130" s="1685" t="s">
        <v>456</v>
      </c>
      <c r="T130" s="1686"/>
      <c r="U130" s="1687"/>
      <c r="V130" s="1200"/>
      <c r="W130" s="1201"/>
      <c r="X130" s="1202"/>
      <c r="Y130" s="1201"/>
      <c r="Z130" s="1201"/>
    </row>
    <row r="131" spans="1:26" s="993" customFormat="1" ht="16.5" customHeight="1" thickTop="1">
      <c r="A131" s="983"/>
      <c r="B131" s="1688">
        <f>+IF(+SUM(F131:N131)=0,0,"Контрола: дефицит/излишък = финансиране с обратен знак (Г. + Д. = 0)")</f>
        <v>0</v>
      </c>
      <c r="C131" s="1688"/>
      <c r="D131" s="1688"/>
      <c r="E131" s="994"/>
      <c r="F131" s="1261">
        <f>+ROUND(F82,0)+ROUND(F83,0)</f>
        <v>0</v>
      </c>
      <c r="G131" s="1261">
        <f>+ROUND(G82,0)+ROUND(G83,0)</f>
        <v>0</v>
      </c>
      <c r="H131" s="994"/>
      <c r="I131" s="1261">
        <f>+ROUND(I82,0)+ROUND(I83,0)</f>
        <v>0</v>
      </c>
      <c r="J131" s="1261">
        <f>+ROUND(J82,0)+ROUND(J83,0)</f>
        <v>0</v>
      </c>
      <c r="K131" s="994"/>
      <c r="L131" s="1261">
        <f>+ROUND(L82,0)+ROUND(L83,0)</f>
        <v>0</v>
      </c>
      <c r="M131" s="994"/>
      <c r="N131" s="1262">
        <f>+ROUND(N82,0)+ROUND(N83,0)</f>
        <v>0</v>
      </c>
      <c r="O131" s="1263"/>
      <c r="P131" s="1264">
        <f>+ROUND(P82,0)+ROUND(P83,0)</f>
        <v>0</v>
      </c>
      <c r="Q131" s="1264">
        <f>+ROUND(Q82,0)+ROUND(Q83,0)</f>
        <v>0</v>
      </c>
      <c r="R131" s="1021"/>
      <c r="S131" s="1265"/>
      <c r="T131" s="1265"/>
      <c r="U131" s="1265"/>
      <c r="V131" s="1200"/>
      <c r="W131" s="1201"/>
      <c r="X131" s="1202"/>
      <c r="Y131" s="1201"/>
      <c r="Z131" s="1201"/>
    </row>
    <row r="132" spans="1:26" s="993" customFormat="1" ht="17.25" customHeight="1" hidden="1">
      <c r="A132" s="983"/>
      <c r="B132" s="1266" t="s">
        <v>457</v>
      </c>
      <c r="C132" s="1267" t="str">
        <f>+OTCHET!B601</f>
        <v>01.08.2017 г.</v>
      </c>
      <c r="D132" s="1212" t="s">
        <v>458</v>
      </c>
      <c r="E132" s="994"/>
      <c r="F132" s="1689"/>
      <c r="G132" s="1689"/>
      <c r="H132" s="994"/>
      <c r="I132" s="1268" t="s">
        <v>459</v>
      </c>
      <c r="J132" s="1269"/>
      <c r="K132" s="994"/>
      <c r="L132" s="1689"/>
      <c r="M132" s="1689"/>
      <c r="N132" s="1689"/>
      <c r="O132" s="1263"/>
      <c r="P132" s="1690"/>
      <c r="Q132" s="1690"/>
      <c r="R132" s="1270"/>
      <c r="S132" s="1271"/>
      <c r="T132" s="1271"/>
      <c r="U132" s="1271"/>
      <c r="V132" s="1272"/>
      <c r="W132" s="1201"/>
      <c r="X132" s="1202"/>
      <c r="Y132" s="1201"/>
      <c r="Z132" s="1201"/>
    </row>
    <row r="133" spans="1:26" s="993" customFormat="1" ht="21" customHeight="1" hidden="1">
      <c r="A133" s="983"/>
      <c r="B133" s="1266"/>
      <c r="C133" s="1212"/>
      <c r="D133" s="1212"/>
      <c r="E133" s="994"/>
      <c r="F133" s="1273"/>
      <c r="G133" s="1273"/>
      <c r="H133" s="994"/>
      <c r="I133" s="1268"/>
      <c r="J133" s="1269"/>
      <c r="K133" s="994"/>
      <c r="L133" s="1273"/>
      <c r="M133" s="1273"/>
      <c r="N133" s="1273"/>
      <c r="O133" s="1263"/>
      <c r="P133" s="1274"/>
      <c r="Q133" s="1274"/>
      <c r="R133" s="1270"/>
      <c r="S133" s="1271"/>
      <c r="T133" s="1271"/>
      <c r="U133" s="1271"/>
      <c r="V133" s="1272"/>
      <c r="W133" s="1201"/>
      <c r="X133" s="1202"/>
      <c r="Y133" s="1201"/>
      <c r="Z133" s="1201"/>
    </row>
    <row r="134" spans="1:24" s="993" customFormat="1" ht="23.25" customHeight="1" thickBot="1">
      <c r="A134" s="1272"/>
      <c r="B134" s="1272"/>
      <c r="C134" s="1272"/>
      <c r="D134" s="1272"/>
      <c r="E134" s="1275"/>
      <c r="F134" s="1275"/>
      <c r="G134" s="1275"/>
      <c r="H134" s="1275"/>
      <c r="I134" s="1275"/>
      <c r="J134" s="1275"/>
      <c r="K134" s="1275"/>
      <c r="L134" s="1275"/>
      <c r="M134" s="1275"/>
      <c r="N134" s="1275"/>
      <c r="O134" s="1272"/>
      <c r="P134" s="1276"/>
      <c r="Q134" s="1276"/>
      <c r="R134" s="1271"/>
      <c r="S134" s="1271"/>
      <c r="T134" s="1271"/>
      <c r="U134" s="1271"/>
      <c r="V134" s="1271"/>
      <c r="X134" s="1277"/>
    </row>
    <row r="135" spans="1:24" s="993" customFormat="1" ht="15.75" customHeight="1">
      <c r="A135" s="1272"/>
      <c r="B135" s="1278" t="s">
        <v>460</v>
      </c>
      <c r="C135" s="1279"/>
      <c r="D135" s="1280"/>
      <c r="E135" s="1275"/>
      <c r="F135" s="1281" t="str">
        <f>+IF(+ROUND(F138,2)=0,"O K","НЕРАВНЕНИЕ!")</f>
        <v>O K</v>
      </c>
      <c r="G135" s="1282" t="str">
        <f>+IF(+ROUND(G138,2)=0,"O K","НЕРАВНЕНИЕ!")</f>
        <v>O K</v>
      </c>
      <c r="H135" s="1283"/>
      <c r="I135" s="1284" t="str">
        <f>+IF(+ROUND(I138,2)=0,"O K","НЕРАВНЕНИЕ!")</f>
        <v>O K</v>
      </c>
      <c r="J135" s="1285" t="str">
        <f>+IF(+ROUND(J138,2)=0,"O K","НЕРАВНЕНИЕ!")</f>
        <v>O K</v>
      </c>
      <c r="K135" s="1286"/>
      <c r="L135" s="1287" t="str">
        <f>+IF(+ROUND(L138,2)=0,"O K","НЕРАВНЕНИЕ!")</f>
        <v>O K</v>
      </c>
      <c r="M135" s="1288"/>
      <c r="N135" s="1289" t="str">
        <f>+IF(+ROUND(N138,2)=0,"O K","НЕРАВНЕНИЕ!")</f>
        <v>O K</v>
      </c>
      <c r="O135" s="1272"/>
      <c r="P135" s="1290" t="str">
        <f>+IF(+ROUND(P138,2)=0,"O K","НЕРАВНЕНИЕ!")</f>
        <v>O K</v>
      </c>
      <c r="Q135" s="1291" t="str">
        <f>+IF(+ROUND(Q138,2)=0,"O K","НЕРАВНЕНИЕ!")</f>
        <v>O K</v>
      </c>
      <c r="R135" s="1292"/>
      <c r="S135" s="1293"/>
      <c r="T135" s="1293"/>
      <c r="U135" s="1293"/>
      <c r="V135" s="1272"/>
      <c r="X135" s="1277"/>
    </row>
    <row r="136" spans="1:24" s="993" customFormat="1" ht="15.75" customHeight="1" thickBot="1">
      <c r="A136" s="1272"/>
      <c r="B136" s="1294" t="s">
        <v>461</v>
      </c>
      <c r="C136" s="1295"/>
      <c r="D136" s="1296"/>
      <c r="E136" s="1275"/>
      <c r="F136" s="1297" t="str">
        <f>+IF(+ROUND(F139,0)=0,"O K","НЕРАВНЕНИЕ!")</f>
        <v>O K</v>
      </c>
      <c r="G136" s="1298" t="str">
        <f>+IF(+ROUND(G139,0)=0,"O K","НЕРАВНЕНИЕ!")</f>
        <v>O K</v>
      </c>
      <c r="H136" s="1283"/>
      <c r="I136" s="1299" t="str">
        <f>+IF(+ROUND(I139,0)=0,"O K","НЕРАВНЕНИЕ!")</f>
        <v>O K</v>
      </c>
      <c r="J136" s="1300" t="str">
        <f>+IF(+ROUND(J139,0)=0,"O K","НЕРАВНЕНИЕ!")</f>
        <v>O K</v>
      </c>
      <c r="K136" s="1286"/>
      <c r="L136" s="1301" t="str">
        <f>+IF(+ROUND(L139,0)=0,"O K","НЕРАВНЕНИЕ!")</f>
        <v>O K</v>
      </c>
      <c r="M136" s="1288"/>
      <c r="N136" s="1302" t="str">
        <f>+IF(+ROUND(N139,0)=0,"O K","НЕРАВНЕНИЕ!")</f>
        <v>O K</v>
      </c>
      <c r="O136" s="1272"/>
      <c r="P136" s="1303" t="str">
        <f>+IF(+ROUND(P139,0)=0,"O K","НЕРАВНЕНИЕ!")</f>
        <v>O K</v>
      </c>
      <c r="Q136" s="1304" t="str">
        <f>+IF(+ROUND(Q139,0)=0,"O K","НЕРАВНЕНИЕ!")</f>
        <v>O K</v>
      </c>
      <c r="R136" s="1292"/>
      <c r="S136" s="1293"/>
      <c r="T136" s="1293"/>
      <c r="U136" s="1293"/>
      <c r="V136" s="1272"/>
      <c r="X136" s="1277"/>
    </row>
    <row r="137" spans="1:24" s="993" customFormat="1" ht="13.5" thickBot="1">
      <c r="A137" s="1272"/>
      <c r="B137" s="1272"/>
      <c r="C137" s="1272"/>
      <c r="D137" s="1272"/>
      <c r="E137" s="1275"/>
      <c r="F137" s="1288"/>
      <c r="G137" s="1288"/>
      <c r="H137" s="1288"/>
      <c r="I137" s="1305"/>
      <c r="J137" s="1288"/>
      <c r="K137" s="1288"/>
      <c r="L137" s="1305"/>
      <c r="M137" s="1288"/>
      <c r="N137" s="1288"/>
      <c r="O137" s="1272"/>
      <c r="P137" s="1276"/>
      <c r="Q137" s="1276"/>
      <c r="R137" s="1292"/>
      <c r="S137" s="1271"/>
      <c r="T137" s="1271"/>
      <c r="U137" s="1271"/>
      <c r="V137" s="1272"/>
      <c r="X137" s="1277"/>
    </row>
    <row r="138" spans="1:24" s="993" customFormat="1" ht="15.75">
      <c r="A138" s="1272"/>
      <c r="B138" s="1278" t="s">
        <v>462</v>
      </c>
      <c r="C138" s="1279"/>
      <c r="D138" s="1280"/>
      <c r="E138" s="1275"/>
      <c r="F138" s="1306">
        <f>+ROUND(F82,0)+ROUND(F83,0)</f>
        <v>0</v>
      </c>
      <c r="G138" s="1307">
        <f>+ROUND(G82,0)+ROUND(G83,0)</f>
        <v>0</v>
      </c>
      <c r="H138" s="1283"/>
      <c r="I138" s="1308">
        <f>+ROUND(I82,0)+ROUND(I83,0)</f>
        <v>0</v>
      </c>
      <c r="J138" s="1309">
        <f>+ROUND(J82,0)+ROUND(J83,0)</f>
        <v>0</v>
      </c>
      <c r="K138" s="1286"/>
      <c r="L138" s="1310">
        <f>+ROUND(L82,0)+ROUND(L83,0)</f>
        <v>0</v>
      </c>
      <c r="M138" s="1288"/>
      <c r="N138" s="1311">
        <f>+ROUND(N82,0)+ROUND(N83,0)</f>
        <v>0</v>
      </c>
      <c r="O138" s="1272"/>
      <c r="P138" s="1312">
        <f>+ROUND(P82,0)+ROUND(P83,0)</f>
        <v>0</v>
      </c>
      <c r="Q138" s="1313">
        <f>+ROUND(Q82,0)+ROUND(Q83,0)</f>
        <v>0</v>
      </c>
      <c r="R138" s="1292"/>
      <c r="S138" s="1271"/>
      <c r="T138" s="1271"/>
      <c r="U138" s="1271"/>
      <c r="V138" s="1272"/>
      <c r="X138" s="1277"/>
    </row>
    <row r="139" spans="1:24" s="993" customFormat="1" ht="16.5" thickBot="1">
      <c r="A139" s="1272"/>
      <c r="B139" s="1294" t="s">
        <v>463</v>
      </c>
      <c r="C139" s="1295"/>
      <c r="D139" s="1296"/>
      <c r="E139" s="1275"/>
      <c r="F139" s="1314">
        <f>SUM(+ROUND(F82,0)+ROUND(F100,0)+ROUND(F119,0)+ROUND(F125,0)+ROUND(F127,0)+ROUND(F128,0))-ROUND(F129,0)</f>
        <v>0</v>
      </c>
      <c r="G139" s="1315">
        <f>SUM(+ROUND(G82,0)+ROUND(G100,0)+ROUND(G119,0)+ROUND(G125,0)+ROUND(G127,0)+ROUND(G128,0))-ROUND(G129,0)</f>
        <v>0</v>
      </c>
      <c r="H139" s="1283"/>
      <c r="I139" s="1316">
        <f>SUM(+ROUND(I82,0)+ROUND(I100,0)+ROUND(I119,0)+ROUND(I125,0)+ROUND(I127,0)+ROUND(I128,0))-ROUND(I129,0)</f>
        <v>0</v>
      </c>
      <c r="J139" s="1317">
        <f>SUM(+ROUND(J82,0)+ROUND(J100,0)+ROUND(J119,0)+ROUND(J125,0)+ROUND(J127,0)+ROUND(J128,0))-ROUND(J129,0)</f>
        <v>0</v>
      </c>
      <c r="K139" s="1286"/>
      <c r="L139" s="1318">
        <f>SUM(+ROUND(L82,0)+ROUND(L100,0)+ROUND(L119,0)+ROUND(L125,0)+ROUND(L127,0)+ROUND(L128,0))-ROUND(L129,0)</f>
        <v>0</v>
      </c>
      <c r="M139" s="1288"/>
      <c r="N139" s="1319">
        <f>SUM(+ROUND(N82,0)+ROUND(N100,0)+ROUND(N119,0)+ROUND(N125,0)+ROUND(N127,0)+ROUND(N128,0))-ROUND(N129,0)</f>
        <v>0</v>
      </c>
      <c r="O139" s="1272"/>
      <c r="P139" s="1320">
        <f>SUM(+ROUND(P82,0)+ROUND(P100,0)+ROUND(P119,0)+ROUND(P125,0)+ROUND(P127,0)+ROUND(P128,0))-ROUND(P129,0)</f>
        <v>0</v>
      </c>
      <c r="Q139" s="1321">
        <f>SUM(+ROUND(Q82,0)+ROUND(Q100,0)+ROUND(Q119,0)+ROUND(Q125,0)+ROUND(Q127,0)+ROUND(Q128,0))-ROUND(Q129,0)</f>
        <v>0</v>
      </c>
      <c r="R139" s="1292"/>
      <c r="S139" s="1271"/>
      <c r="T139" s="1271"/>
      <c r="U139" s="1271"/>
      <c r="V139" s="1272"/>
      <c r="X139" s="1277"/>
    </row>
    <row r="140" spans="1:24" s="993" customFormat="1" ht="12.75">
      <c r="A140" s="1272"/>
      <c r="B140" s="1272"/>
      <c r="C140" s="1272"/>
      <c r="D140" s="1272"/>
      <c r="E140" s="1272"/>
      <c r="F140" s="1275"/>
      <c r="G140" s="1275"/>
      <c r="H140" s="1275"/>
      <c r="I140" s="1275"/>
      <c r="J140" s="1275"/>
      <c r="K140" s="1275"/>
      <c r="L140" s="1275"/>
      <c r="M140" s="1275"/>
      <c r="N140" s="1275"/>
      <c r="O140" s="1272"/>
      <c r="P140" s="1276"/>
      <c r="Q140" s="1276"/>
      <c r="R140" s="1292"/>
      <c r="S140" s="1271"/>
      <c r="T140" s="1271"/>
      <c r="U140" s="1271"/>
      <c r="V140" s="1272"/>
      <c r="X140" s="1277"/>
    </row>
    <row r="141" spans="1:24" s="993" customFormat="1" ht="12.75">
      <c r="A141" s="1272"/>
      <c r="B141" s="1272"/>
      <c r="C141" s="1272"/>
      <c r="D141" s="1272"/>
      <c r="E141" s="1275"/>
      <c r="F141" s="1275"/>
      <c r="G141" s="1275"/>
      <c r="H141" s="1275"/>
      <c r="I141" s="1275"/>
      <c r="J141" s="1275"/>
      <c r="K141" s="1275"/>
      <c r="L141" s="1275"/>
      <c r="M141" s="1275"/>
      <c r="N141" s="1275"/>
      <c r="O141" s="1272"/>
      <c r="P141" s="1276"/>
      <c r="Q141" s="1276"/>
      <c r="R141" s="1292"/>
      <c r="S141" s="1271"/>
      <c r="T141" s="1271"/>
      <c r="U141" s="1271"/>
      <c r="V141" s="1272"/>
      <c r="X141" s="1277"/>
    </row>
    <row r="142" spans="1:24" s="993" customFormat="1" ht="12.75">
      <c r="A142" s="1272"/>
      <c r="B142" s="1272"/>
      <c r="C142" s="1272"/>
      <c r="D142" s="1272"/>
      <c r="E142" s="1275"/>
      <c r="F142" s="1275"/>
      <c r="G142" s="1275"/>
      <c r="H142" s="1275"/>
      <c r="I142" s="1275"/>
      <c r="J142" s="1275"/>
      <c r="K142" s="1275"/>
      <c r="L142" s="1275"/>
      <c r="M142" s="1275"/>
      <c r="N142" s="1275"/>
      <c r="O142" s="1272"/>
      <c r="P142" s="1276"/>
      <c r="Q142" s="1276"/>
      <c r="R142" s="1292"/>
      <c r="S142" s="1271"/>
      <c r="T142" s="1271"/>
      <c r="U142" s="1271"/>
      <c r="V142" s="1272"/>
      <c r="X142" s="1277"/>
    </row>
    <row r="143" spans="1:24" s="993" customFormat="1" ht="12.75">
      <c r="A143" s="1272"/>
      <c r="B143" s="1272"/>
      <c r="C143" s="1272"/>
      <c r="D143" s="1272"/>
      <c r="E143" s="1275"/>
      <c r="F143" s="1275"/>
      <c r="G143" s="1275"/>
      <c r="H143" s="1275"/>
      <c r="I143" s="1275"/>
      <c r="J143" s="1275"/>
      <c r="K143" s="1275"/>
      <c r="L143" s="1275"/>
      <c r="M143" s="1275"/>
      <c r="N143" s="1275"/>
      <c r="O143" s="1272"/>
      <c r="P143" s="1276"/>
      <c r="Q143" s="1276"/>
      <c r="R143" s="1292"/>
      <c r="S143" s="1271"/>
      <c r="T143" s="1271"/>
      <c r="U143" s="1271"/>
      <c r="V143" s="1272"/>
      <c r="X143" s="1277"/>
    </row>
    <row r="144" spans="1:24" s="993" customFormat="1" ht="12.75">
      <c r="A144" s="1272"/>
      <c r="B144" s="1272"/>
      <c r="C144" s="1272"/>
      <c r="D144" s="1272"/>
      <c r="E144" s="1275"/>
      <c r="F144" s="1275"/>
      <c r="G144" s="1275"/>
      <c r="H144" s="1275"/>
      <c r="I144" s="1275"/>
      <c r="J144" s="1275"/>
      <c r="K144" s="1275"/>
      <c r="L144" s="1275"/>
      <c r="M144" s="1275"/>
      <c r="N144" s="1275"/>
      <c r="O144" s="1272"/>
      <c r="P144" s="1276"/>
      <c r="Q144" s="1276"/>
      <c r="R144" s="1292"/>
      <c r="S144" s="1271"/>
      <c r="T144" s="1271"/>
      <c r="U144" s="1271"/>
      <c r="V144" s="1272"/>
      <c r="X144" s="1277"/>
    </row>
    <row r="145" spans="1:24" s="993" customFormat="1" ht="12.75">
      <c r="A145" s="1272"/>
      <c r="B145" s="1272"/>
      <c r="C145" s="1272"/>
      <c r="D145" s="1272"/>
      <c r="E145" s="1275"/>
      <c r="F145" s="1275"/>
      <c r="G145" s="1275"/>
      <c r="H145" s="1275"/>
      <c r="I145" s="1275"/>
      <c r="J145" s="1275"/>
      <c r="K145" s="1275"/>
      <c r="L145" s="1275"/>
      <c r="M145" s="1275"/>
      <c r="N145" s="1275"/>
      <c r="O145" s="1272"/>
      <c r="P145" s="1276"/>
      <c r="Q145" s="1276"/>
      <c r="R145" s="1292"/>
      <c r="S145" s="1271"/>
      <c r="T145" s="1271"/>
      <c r="U145" s="1271"/>
      <c r="V145" s="1272"/>
      <c r="X145" s="1277"/>
    </row>
    <row r="146" spans="1:24" s="993" customFormat="1" ht="12.75">
      <c r="A146" s="1272"/>
      <c r="B146" s="1272"/>
      <c r="C146" s="1272"/>
      <c r="D146" s="1272"/>
      <c r="E146" s="1275"/>
      <c r="F146" s="1275"/>
      <c r="G146" s="1275"/>
      <c r="H146" s="1275"/>
      <c r="I146" s="1275"/>
      <c r="J146" s="1275"/>
      <c r="K146" s="1275"/>
      <c r="L146" s="1275"/>
      <c r="M146" s="1275"/>
      <c r="N146" s="1275"/>
      <c r="O146" s="1272"/>
      <c r="P146" s="1276"/>
      <c r="Q146" s="1276"/>
      <c r="R146" s="1292"/>
      <c r="S146" s="1271"/>
      <c r="T146" s="1271"/>
      <c r="U146" s="1271"/>
      <c r="V146" s="1272"/>
      <c r="X146" s="1277"/>
    </row>
    <row r="147" spans="1:24" s="993" customFormat="1" ht="12.75">
      <c r="A147" s="1272"/>
      <c r="B147" s="1272"/>
      <c r="C147" s="1272"/>
      <c r="D147" s="1272"/>
      <c r="E147" s="1275"/>
      <c r="F147" s="1275"/>
      <c r="G147" s="1275"/>
      <c r="H147" s="1275"/>
      <c r="I147" s="1275"/>
      <c r="J147" s="1275"/>
      <c r="K147" s="1275"/>
      <c r="L147" s="1275"/>
      <c r="M147" s="1275"/>
      <c r="N147" s="1275"/>
      <c r="O147" s="1272"/>
      <c r="P147" s="1276"/>
      <c r="Q147" s="1276"/>
      <c r="R147" s="1292"/>
      <c r="S147" s="1271"/>
      <c r="T147" s="1271"/>
      <c r="U147" s="1271"/>
      <c r="V147" s="1272"/>
      <c r="X147" s="1277"/>
    </row>
    <row r="148" spans="1:24" s="993" customFormat="1" ht="12.75">
      <c r="A148" s="1272"/>
      <c r="B148" s="1272"/>
      <c r="C148" s="1272"/>
      <c r="D148" s="1272"/>
      <c r="E148" s="1275"/>
      <c r="F148" s="1275"/>
      <c r="G148" s="1275"/>
      <c r="H148" s="1275"/>
      <c r="I148" s="1275"/>
      <c r="J148" s="1275"/>
      <c r="K148" s="1275"/>
      <c r="L148" s="1275"/>
      <c r="M148" s="1275"/>
      <c r="N148" s="1275"/>
      <c r="O148" s="1272"/>
      <c r="P148" s="1276"/>
      <c r="Q148" s="1276"/>
      <c r="R148" s="1292"/>
      <c r="S148" s="1271"/>
      <c r="T148" s="1271"/>
      <c r="U148" s="1271"/>
      <c r="V148" s="1272"/>
      <c r="X148" s="1277"/>
    </row>
    <row r="149" spans="1:24" s="993" customFormat="1" ht="12.75">
      <c r="A149" s="1272"/>
      <c r="B149" s="1272"/>
      <c r="C149" s="1272"/>
      <c r="D149" s="1272"/>
      <c r="E149" s="1275"/>
      <c r="F149" s="1275"/>
      <c r="G149" s="1275"/>
      <c r="H149" s="1275"/>
      <c r="I149" s="1275"/>
      <c r="J149" s="1275"/>
      <c r="K149" s="1275"/>
      <c r="L149" s="1275"/>
      <c r="M149" s="1275"/>
      <c r="N149" s="1275"/>
      <c r="O149" s="1272"/>
      <c r="P149" s="1276"/>
      <c r="Q149" s="1276"/>
      <c r="R149" s="1292"/>
      <c r="S149" s="1271"/>
      <c r="T149" s="1271"/>
      <c r="U149" s="1271"/>
      <c r="V149" s="1272"/>
      <c r="X149" s="1277"/>
    </row>
    <row r="150" spans="1:24" s="993" customFormat="1" ht="12.75">
      <c r="A150" s="1272"/>
      <c r="B150" s="1272"/>
      <c r="C150" s="1272"/>
      <c r="D150" s="1272"/>
      <c r="E150" s="1275"/>
      <c r="F150" s="1275"/>
      <c r="G150" s="1275"/>
      <c r="H150" s="1275"/>
      <c r="I150" s="1275"/>
      <c r="J150" s="1275"/>
      <c r="K150" s="1275"/>
      <c r="L150" s="1275"/>
      <c r="M150" s="1275"/>
      <c r="N150" s="1275"/>
      <c r="O150" s="1272"/>
      <c r="P150" s="1276"/>
      <c r="Q150" s="1276"/>
      <c r="R150" s="1292"/>
      <c r="S150" s="1271"/>
      <c r="T150" s="1271"/>
      <c r="U150" s="1271"/>
      <c r="V150" s="1272"/>
      <c r="X150" s="1277"/>
    </row>
    <row r="151" spans="1:24" s="993" customFormat="1" ht="12.75">
      <c r="A151" s="1272"/>
      <c r="B151" s="1272"/>
      <c r="C151" s="1272"/>
      <c r="D151" s="1272"/>
      <c r="E151" s="1275"/>
      <c r="F151" s="1275"/>
      <c r="G151" s="1275"/>
      <c r="H151" s="1275"/>
      <c r="I151" s="1275"/>
      <c r="J151" s="1275"/>
      <c r="K151" s="1275"/>
      <c r="L151" s="1275"/>
      <c r="M151" s="1275"/>
      <c r="N151" s="1275"/>
      <c r="O151" s="1272"/>
      <c r="P151" s="1276"/>
      <c r="Q151" s="1276"/>
      <c r="R151" s="1292"/>
      <c r="S151" s="1271"/>
      <c r="T151" s="1271"/>
      <c r="U151" s="1271"/>
      <c r="V151" s="1272"/>
      <c r="X151" s="1277"/>
    </row>
    <row r="152" spans="1:24" s="993" customFormat="1" ht="12.75">
      <c r="A152" s="1272"/>
      <c r="B152" s="1272"/>
      <c r="C152" s="1272"/>
      <c r="D152" s="1272"/>
      <c r="E152" s="1275"/>
      <c r="F152" s="1275"/>
      <c r="G152" s="1275"/>
      <c r="H152" s="1275"/>
      <c r="I152" s="1275"/>
      <c r="J152" s="1275"/>
      <c r="K152" s="1275"/>
      <c r="L152" s="1275"/>
      <c r="M152" s="1275"/>
      <c r="N152" s="1275"/>
      <c r="O152" s="1272"/>
      <c r="P152" s="1276"/>
      <c r="Q152" s="1276"/>
      <c r="R152" s="1292"/>
      <c r="S152" s="1271"/>
      <c r="T152" s="1271"/>
      <c r="U152" s="1271"/>
      <c r="V152" s="1272"/>
      <c r="X152" s="1277"/>
    </row>
    <row r="153" spans="1:24" s="993" customFormat="1" ht="12.75">
      <c r="A153" s="1272"/>
      <c r="B153" s="1272"/>
      <c r="C153" s="1272"/>
      <c r="D153" s="1272"/>
      <c r="E153" s="1275"/>
      <c r="F153" s="1275"/>
      <c r="G153" s="1275"/>
      <c r="H153" s="1275"/>
      <c r="I153" s="1275"/>
      <c r="J153" s="1275"/>
      <c r="K153" s="1275"/>
      <c r="L153" s="1275"/>
      <c r="M153" s="1275"/>
      <c r="N153" s="1275"/>
      <c r="O153" s="1272"/>
      <c r="P153" s="1276"/>
      <c r="Q153" s="1276"/>
      <c r="R153" s="1292"/>
      <c r="S153" s="1271"/>
      <c r="T153" s="1271"/>
      <c r="U153" s="1271"/>
      <c r="V153" s="1272"/>
      <c r="X153" s="1277"/>
    </row>
    <row r="154" spans="1:24" s="993" customFormat="1" ht="12.75">
      <c r="A154" s="1272"/>
      <c r="B154" s="1272"/>
      <c r="C154" s="1272"/>
      <c r="D154" s="1272"/>
      <c r="E154" s="1275"/>
      <c r="F154" s="1275"/>
      <c r="G154" s="1275"/>
      <c r="H154" s="1275"/>
      <c r="I154" s="1275"/>
      <c r="J154" s="1275"/>
      <c r="K154" s="1275"/>
      <c r="L154" s="1275"/>
      <c r="M154" s="1275"/>
      <c r="N154" s="1275"/>
      <c r="O154" s="1272"/>
      <c r="P154" s="1276"/>
      <c r="Q154" s="1276"/>
      <c r="R154" s="1292"/>
      <c r="S154" s="1271"/>
      <c r="T154" s="1271"/>
      <c r="U154" s="1271"/>
      <c r="V154" s="1272"/>
      <c r="X154" s="1277"/>
    </row>
    <row r="155" spans="1:24" s="993" customFormat="1" ht="12.75">
      <c r="A155" s="1272"/>
      <c r="B155" s="1272"/>
      <c r="C155" s="1272"/>
      <c r="D155" s="1272"/>
      <c r="E155" s="1275"/>
      <c r="F155" s="1275"/>
      <c r="G155" s="1275"/>
      <c r="H155" s="1275"/>
      <c r="I155" s="1275"/>
      <c r="J155" s="1275"/>
      <c r="K155" s="1275"/>
      <c r="L155" s="1275"/>
      <c r="M155" s="1275"/>
      <c r="N155" s="1275"/>
      <c r="O155" s="1272"/>
      <c r="P155" s="1276"/>
      <c r="Q155" s="1276"/>
      <c r="R155" s="1292"/>
      <c r="S155" s="1271"/>
      <c r="T155" s="1271"/>
      <c r="U155" s="1271"/>
      <c r="V155" s="1272"/>
      <c r="X155" s="1277"/>
    </row>
    <row r="156" spans="1:24" s="993" customFormat="1" ht="12.75">
      <c r="A156" s="1272"/>
      <c r="B156" s="1272"/>
      <c r="C156" s="1272"/>
      <c r="D156" s="1272"/>
      <c r="E156" s="1275"/>
      <c r="F156" s="1275"/>
      <c r="G156" s="1275"/>
      <c r="H156" s="1275"/>
      <c r="I156" s="1275"/>
      <c r="J156" s="1275"/>
      <c r="K156" s="1275"/>
      <c r="L156" s="1275"/>
      <c r="M156" s="1275"/>
      <c r="N156" s="1275"/>
      <c r="O156" s="1272"/>
      <c r="P156" s="1276"/>
      <c r="Q156" s="1276"/>
      <c r="R156" s="1292"/>
      <c r="S156" s="1271"/>
      <c r="T156" s="1271"/>
      <c r="U156" s="1271"/>
      <c r="V156" s="1272"/>
      <c r="X156" s="1277"/>
    </row>
    <row r="157" spans="1:24" s="993" customFormat="1" ht="12.75">
      <c r="A157" s="1272"/>
      <c r="B157" s="1272"/>
      <c r="C157" s="1272"/>
      <c r="D157" s="1272"/>
      <c r="E157" s="1275"/>
      <c r="F157" s="1275"/>
      <c r="G157" s="1275"/>
      <c r="H157" s="1275"/>
      <c r="I157" s="1275"/>
      <c r="J157" s="1275"/>
      <c r="K157" s="1275"/>
      <c r="L157" s="1275"/>
      <c r="M157" s="1275"/>
      <c r="N157" s="1275"/>
      <c r="O157" s="1272"/>
      <c r="P157" s="1276"/>
      <c r="Q157" s="1276"/>
      <c r="R157" s="1292"/>
      <c r="S157" s="1271"/>
      <c r="T157" s="1271"/>
      <c r="U157" s="1271"/>
      <c r="V157" s="1272"/>
      <c r="X157" s="1277"/>
    </row>
    <row r="158" spans="1:24" s="993" customFormat="1" ht="12.75">
      <c r="A158" s="1272"/>
      <c r="B158" s="1272"/>
      <c r="C158" s="1272"/>
      <c r="D158" s="1272"/>
      <c r="E158" s="1275"/>
      <c r="F158" s="1275"/>
      <c r="G158" s="1275"/>
      <c r="H158" s="1275"/>
      <c r="I158" s="1275"/>
      <c r="J158" s="1275"/>
      <c r="K158" s="1275"/>
      <c r="L158" s="1275"/>
      <c r="M158" s="1275"/>
      <c r="N158" s="1275"/>
      <c r="O158" s="1272"/>
      <c r="P158" s="1276"/>
      <c r="Q158" s="1276"/>
      <c r="R158" s="1292"/>
      <c r="S158" s="1271"/>
      <c r="T158" s="1271"/>
      <c r="U158" s="1271"/>
      <c r="V158" s="1272"/>
      <c r="X158" s="1277"/>
    </row>
    <row r="159" spans="1:24" s="993" customFormat="1" ht="12.75">
      <c r="A159" s="1272"/>
      <c r="B159" s="1272"/>
      <c r="C159" s="1272"/>
      <c r="D159" s="1272"/>
      <c r="E159" s="1275"/>
      <c r="F159" s="1275"/>
      <c r="G159" s="1275"/>
      <c r="H159" s="1275"/>
      <c r="I159" s="1275"/>
      <c r="J159" s="1275"/>
      <c r="K159" s="1275"/>
      <c r="L159" s="1275"/>
      <c r="M159" s="1275"/>
      <c r="N159" s="1275"/>
      <c r="O159" s="1272"/>
      <c r="P159" s="1276"/>
      <c r="Q159" s="1276"/>
      <c r="R159" s="1292"/>
      <c r="S159" s="1271"/>
      <c r="T159" s="1271"/>
      <c r="U159" s="1271"/>
      <c r="V159" s="1272"/>
      <c r="X159" s="1277"/>
    </row>
    <row r="160" spans="1:24" s="993" customFormat="1" ht="12.75">
      <c r="A160" s="1272"/>
      <c r="B160" s="1272"/>
      <c r="C160" s="1272"/>
      <c r="D160" s="1272"/>
      <c r="E160" s="1275"/>
      <c r="F160" s="1275"/>
      <c r="G160" s="1275"/>
      <c r="H160" s="1275"/>
      <c r="I160" s="1275"/>
      <c r="J160" s="1275"/>
      <c r="K160" s="1275"/>
      <c r="L160" s="1275"/>
      <c r="M160" s="1275"/>
      <c r="N160" s="1275"/>
      <c r="O160" s="1272"/>
      <c r="P160" s="1276"/>
      <c r="Q160" s="1276"/>
      <c r="R160" s="1292"/>
      <c r="S160" s="1271"/>
      <c r="T160" s="1271"/>
      <c r="U160" s="1271"/>
      <c r="V160" s="1272"/>
      <c r="X160" s="1277"/>
    </row>
    <row r="161" spans="1:24" s="993" customFormat="1" ht="12.75">
      <c r="A161" s="1272"/>
      <c r="B161" s="1272"/>
      <c r="C161" s="1272"/>
      <c r="D161" s="1272"/>
      <c r="E161" s="1275"/>
      <c r="F161" s="1275"/>
      <c r="G161" s="1275"/>
      <c r="H161" s="1275"/>
      <c r="I161" s="1275"/>
      <c r="J161" s="1275"/>
      <c r="K161" s="1275"/>
      <c r="L161" s="1275"/>
      <c r="M161" s="1275"/>
      <c r="N161" s="1275"/>
      <c r="O161" s="1272"/>
      <c r="P161" s="1276"/>
      <c r="Q161" s="1276"/>
      <c r="R161" s="1292"/>
      <c r="S161" s="1271"/>
      <c r="T161" s="1271"/>
      <c r="U161" s="1271"/>
      <c r="V161" s="1272"/>
      <c r="X161" s="1277"/>
    </row>
    <row r="162" spans="1:24" s="993" customFormat="1" ht="12.75">
      <c r="A162" s="1272"/>
      <c r="B162" s="1272"/>
      <c r="C162" s="1272"/>
      <c r="D162" s="1272"/>
      <c r="E162" s="1275"/>
      <c r="F162" s="1275"/>
      <c r="G162" s="1275"/>
      <c r="H162" s="1275"/>
      <c r="I162" s="1275"/>
      <c r="J162" s="1275"/>
      <c r="K162" s="1275"/>
      <c r="L162" s="1275"/>
      <c r="M162" s="1275"/>
      <c r="N162" s="1275"/>
      <c r="O162" s="1272"/>
      <c r="P162" s="1276"/>
      <c r="Q162" s="1276"/>
      <c r="R162" s="1292"/>
      <c r="S162" s="1271"/>
      <c r="T162" s="1271"/>
      <c r="U162" s="1271"/>
      <c r="V162" s="1272"/>
      <c r="X162" s="1277"/>
    </row>
    <row r="163" spans="1:24" s="993" customFormat="1" ht="12.75">
      <c r="A163" s="1272"/>
      <c r="B163" s="1272"/>
      <c r="C163" s="1272"/>
      <c r="D163" s="1272"/>
      <c r="E163" s="1275"/>
      <c r="F163" s="1275"/>
      <c r="G163" s="1275"/>
      <c r="H163" s="1275"/>
      <c r="I163" s="1275"/>
      <c r="J163" s="1275"/>
      <c r="K163" s="1275"/>
      <c r="L163" s="1275"/>
      <c r="M163" s="1275"/>
      <c r="N163" s="1275"/>
      <c r="O163" s="1272"/>
      <c r="P163" s="1276"/>
      <c r="Q163" s="1276"/>
      <c r="R163" s="1292"/>
      <c r="S163" s="1271"/>
      <c r="T163" s="1271"/>
      <c r="U163" s="1271"/>
      <c r="V163" s="1272"/>
      <c r="X163" s="1277"/>
    </row>
    <row r="164" spans="1:24" s="993" customFormat="1" ht="12.75">
      <c r="A164" s="1272"/>
      <c r="B164" s="1272"/>
      <c r="C164" s="1272"/>
      <c r="D164" s="1272"/>
      <c r="E164" s="1275"/>
      <c r="F164" s="1275"/>
      <c r="G164" s="1275"/>
      <c r="H164" s="1275"/>
      <c r="I164" s="1275"/>
      <c r="J164" s="1275"/>
      <c r="K164" s="1275"/>
      <c r="L164" s="1275"/>
      <c r="M164" s="1275"/>
      <c r="N164" s="1275"/>
      <c r="O164" s="1272"/>
      <c r="P164" s="1276"/>
      <c r="Q164" s="1276"/>
      <c r="R164" s="1292"/>
      <c r="S164" s="1271"/>
      <c r="T164" s="1271"/>
      <c r="U164" s="1271"/>
      <c r="V164" s="1272"/>
      <c r="X164" s="1277"/>
    </row>
    <row r="165" spans="1:24" s="993" customFormat="1" ht="12.75">
      <c r="A165" s="1272"/>
      <c r="B165" s="1272"/>
      <c r="C165" s="1272"/>
      <c r="D165" s="1272"/>
      <c r="E165" s="1275"/>
      <c r="F165" s="1275"/>
      <c r="G165" s="1275"/>
      <c r="H165" s="1275"/>
      <c r="I165" s="1275"/>
      <c r="J165" s="1275"/>
      <c r="K165" s="1275"/>
      <c r="L165" s="1275"/>
      <c r="M165" s="1275"/>
      <c r="N165" s="1275"/>
      <c r="O165" s="1272"/>
      <c r="P165" s="1276"/>
      <c r="Q165" s="1276"/>
      <c r="R165" s="1292"/>
      <c r="S165" s="1271"/>
      <c r="T165" s="1271"/>
      <c r="U165" s="1271"/>
      <c r="V165" s="1272"/>
      <c r="X165" s="1277"/>
    </row>
    <row r="166" spans="1:24" s="993" customFormat="1" ht="12.75">
      <c r="A166" s="1272"/>
      <c r="B166" s="1272"/>
      <c r="C166" s="1272"/>
      <c r="D166" s="1272"/>
      <c r="E166" s="1275"/>
      <c r="F166" s="1275"/>
      <c r="G166" s="1275"/>
      <c r="H166" s="1275"/>
      <c r="I166" s="1275"/>
      <c r="J166" s="1275"/>
      <c r="K166" s="1275"/>
      <c r="L166" s="1275"/>
      <c r="M166" s="1275"/>
      <c r="N166" s="1275"/>
      <c r="O166" s="1272"/>
      <c r="P166" s="1276"/>
      <c r="Q166" s="1276"/>
      <c r="R166" s="1292"/>
      <c r="S166" s="1271"/>
      <c r="T166" s="1271"/>
      <c r="U166" s="1271"/>
      <c r="V166" s="1272"/>
      <c r="X166" s="1277"/>
    </row>
    <row r="167" spans="1:24" s="993" customFormat="1" ht="12.75">
      <c r="A167" s="1272"/>
      <c r="B167" s="1272"/>
      <c r="C167" s="1272"/>
      <c r="D167" s="1272"/>
      <c r="E167" s="1275"/>
      <c r="F167" s="1275"/>
      <c r="G167" s="1275"/>
      <c r="H167" s="1275"/>
      <c r="I167" s="1275"/>
      <c r="J167" s="1275"/>
      <c r="K167" s="1275"/>
      <c r="L167" s="1275"/>
      <c r="M167" s="1275"/>
      <c r="N167" s="1275"/>
      <c r="O167" s="1272"/>
      <c r="P167" s="1276"/>
      <c r="Q167" s="1276"/>
      <c r="R167" s="1292"/>
      <c r="S167" s="1271"/>
      <c r="T167" s="1271"/>
      <c r="U167" s="1271"/>
      <c r="V167" s="1272"/>
      <c r="X167" s="1277"/>
    </row>
    <row r="168" spans="1:24" s="993" customFormat="1" ht="12.75">
      <c r="A168" s="1272"/>
      <c r="B168" s="1272"/>
      <c r="C168" s="1272"/>
      <c r="D168" s="1272"/>
      <c r="E168" s="1275"/>
      <c r="F168" s="1275"/>
      <c r="G168" s="1275"/>
      <c r="H168" s="1275"/>
      <c r="I168" s="1275"/>
      <c r="J168" s="1275"/>
      <c r="K168" s="1275"/>
      <c r="L168" s="1275"/>
      <c r="M168" s="1275"/>
      <c r="N168" s="1275"/>
      <c r="O168" s="1272"/>
      <c r="P168" s="1276"/>
      <c r="Q168" s="1276"/>
      <c r="R168" s="1292"/>
      <c r="S168" s="1271"/>
      <c r="T168" s="1271"/>
      <c r="U168" s="1271"/>
      <c r="V168" s="1272"/>
      <c r="X168" s="1277"/>
    </row>
    <row r="169" spans="1:24" s="993" customFormat="1" ht="12.75">
      <c r="A169" s="1272"/>
      <c r="B169" s="1272"/>
      <c r="C169" s="1272"/>
      <c r="D169" s="1272"/>
      <c r="E169" s="1275"/>
      <c r="F169" s="1275"/>
      <c r="G169" s="1275"/>
      <c r="H169" s="1275"/>
      <c r="I169" s="1275"/>
      <c r="J169" s="1275"/>
      <c r="K169" s="1275"/>
      <c r="L169" s="1275"/>
      <c r="M169" s="1275"/>
      <c r="N169" s="1275"/>
      <c r="O169" s="1272"/>
      <c r="P169" s="1276"/>
      <c r="Q169" s="1276"/>
      <c r="R169" s="1292"/>
      <c r="S169" s="1271"/>
      <c r="T169" s="1271"/>
      <c r="U169" s="1271"/>
      <c r="V169" s="1272"/>
      <c r="X169" s="1277"/>
    </row>
    <row r="170" spans="1:24" s="993" customFormat="1" ht="12.75">
      <c r="A170" s="1272"/>
      <c r="B170" s="1272"/>
      <c r="C170" s="1272"/>
      <c r="D170" s="1272"/>
      <c r="E170" s="1275"/>
      <c r="F170" s="1275"/>
      <c r="G170" s="1275"/>
      <c r="H170" s="1275"/>
      <c r="I170" s="1275"/>
      <c r="J170" s="1275"/>
      <c r="K170" s="1275"/>
      <c r="L170" s="1275"/>
      <c r="M170" s="1275"/>
      <c r="N170" s="1275"/>
      <c r="O170" s="1272"/>
      <c r="P170" s="1276"/>
      <c r="Q170" s="1276"/>
      <c r="R170" s="1292"/>
      <c r="S170" s="1271"/>
      <c r="T170" s="1271"/>
      <c r="U170" s="1271"/>
      <c r="V170" s="1272"/>
      <c r="X170" s="1277"/>
    </row>
    <row r="171" spans="1:24" s="993" customFormat="1" ht="12.75">
      <c r="A171" s="1272"/>
      <c r="B171" s="1272"/>
      <c r="C171" s="1272"/>
      <c r="D171" s="1272"/>
      <c r="E171" s="1275"/>
      <c r="F171" s="1275"/>
      <c r="G171" s="1275"/>
      <c r="H171" s="1275"/>
      <c r="I171" s="1275"/>
      <c r="J171" s="1275"/>
      <c r="K171" s="1275"/>
      <c r="L171" s="1275"/>
      <c r="M171" s="1275"/>
      <c r="N171" s="1275"/>
      <c r="O171" s="1272"/>
      <c r="P171" s="1276"/>
      <c r="Q171" s="1276"/>
      <c r="R171" s="1292"/>
      <c r="S171" s="1271"/>
      <c r="T171" s="1271"/>
      <c r="U171" s="1271"/>
      <c r="V171" s="1272"/>
      <c r="X171" s="1277"/>
    </row>
    <row r="172" spans="1:24" s="993" customFormat="1" ht="12.75">
      <c r="A172" s="1272"/>
      <c r="B172" s="1272"/>
      <c r="C172" s="1272"/>
      <c r="D172" s="1272"/>
      <c r="E172" s="1275"/>
      <c r="F172" s="1275"/>
      <c r="G172" s="1275"/>
      <c r="H172" s="1275"/>
      <c r="I172" s="1275"/>
      <c r="J172" s="1275"/>
      <c r="K172" s="1275"/>
      <c r="L172" s="1275"/>
      <c r="M172" s="1275"/>
      <c r="N172" s="1275"/>
      <c r="O172" s="1272"/>
      <c r="P172" s="1276"/>
      <c r="Q172" s="1276"/>
      <c r="R172" s="1292"/>
      <c r="S172" s="1271"/>
      <c r="T172" s="1271"/>
      <c r="U172" s="1271"/>
      <c r="V172" s="1272"/>
      <c r="X172" s="1277"/>
    </row>
    <row r="173" spans="1:24" s="993" customFormat="1" ht="12.75">
      <c r="A173" s="1272"/>
      <c r="B173" s="1272"/>
      <c r="C173" s="1272"/>
      <c r="D173" s="1272"/>
      <c r="E173" s="1275"/>
      <c r="F173" s="1275"/>
      <c r="G173" s="1275"/>
      <c r="H173" s="1275"/>
      <c r="I173" s="1275"/>
      <c r="J173" s="1275"/>
      <c r="K173" s="1275"/>
      <c r="L173" s="1275"/>
      <c r="M173" s="1275"/>
      <c r="N173" s="1275"/>
      <c r="O173" s="1272"/>
      <c r="P173" s="1276"/>
      <c r="Q173" s="1276"/>
      <c r="R173" s="1292"/>
      <c r="S173" s="1271"/>
      <c r="T173" s="1271"/>
      <c r="U173" s="1271"/>
      <c r="V173" s="1272"/>
      <c r="X173" s="1277"/>
    </row>
    <row r="174" spans="1:24" s="993" customFormat="1" ht="12.75">
      <c r="A174" s="1272"/>
      <c r="B174" s="1272"/>
      <c r="C174" s="1272"/>
      <c r="D174" s="1272"/>
      <c r="E174" s="1275"/>
      <c r="F174" s="1275"/>
      <c r="G174" s="1275"/>
      <c r="H174" s="1275"/>
      <c r="I174" s="1275"/>
      <c r="J174" s="1275"/>
      <c r="K174" s="1275"/>
      <c r="L174" s="1275"/>
      <c r="M174" s="1275"/>
      <c r="N174" s="1275"/>
      <c r="O174" s="1272"/>
      <c r="P174" s="1276"/>
      <c r="Q174" s="1276"/>
      <c r="R174" s="1292"/>
      <c r="S174" s="1271"/>
      <c r="T174" s="1271"/>
      <c r="U174" s="1271"/>
      <c r="V174" s="1272"/>
      <c r="X174" s="1277"/>
    </row>
    <row r="175" spans="1:24" s="993" customFormat="1" ht="12.75">
      <c r="A175" s="1272"/>
      <c r="B175" s="1272"/>
      <c r="C175" s="1272"/>
      <c r="D175" s="1272"/>
      <c r="E175" s="1275"/>
      <c r="F175" s="1275"/>
      <c r="G175" s="1275"/>
      <c r="H175" s="1275"/>
      <c r="I175" s="1275"/>
      <c r="J175" s="1275"/>
      <c r="K175" s="1275"/>
      <c r="L175" s="1275"/>
      <c r="M175" s="1275"/>
      <c r="N175" s="1275"/>
      <c r="O175" s="1272"/>
      <c r="P175" s="1276"/>
      <c r="Q175" s="1276"/>
      <c r="R175" s="1292"/>
      <c r="S175" s="1271"/>
      <c r="T175" s="1271"/>
      <c r="U175" s="1271"/>
      <c r="V175" s="1272"/>
      <c r="X175" s="1277"/>
    </row>
    <row r="176" spans="1:24" s="993" customFormat="1" ht="12.75">
      <c r="A176" s="1272"/>
      <c r="B176" s="1272"/>
      <c r="C176" s="1272"/>
      <c r="D176" s="1272"/>
      <c r="E176" s="1275"/>
      <c r="F176" s="1275"/>
      <c r="G176" s="1275"/>
      <c r="H176" s="1275"/>
      <c r="I176" s="1275"/>
      <c r="J176" s="1275"/>
      <c r="K176" s="1275"/>
      <c r="L176" s="1275"/>
      <c r="M176" s="1275"/>
      <c r="N176" s="1275"/>
      <c r="O176" s="1272"/>
      <c r="P176" s="1276"/>
      <c r="Q176" s="1276"/>
      <c r="R176" s="1292"/>
      <c r="S176" s="1271"/>
      <c r="T176" s="1271"/>
      <c r="U176" s="1271"/>
      <c r="V176" s="1272"/>
      <c r="X176" s="1277"/>
    </row>
    <row r="177" spans="1:24" s="993" customFormat="1" ht="12.75">
      <c r="A177" s="1272"/>
      <c r="B177" s="1272"/>
      <c r="C177" s="1272"/>
      <c r="D177" s="1272"/>
      <c r="E177" s="1275"/>
      <c r="F177" s="1275"/>
      <c r="G177" s="1275"/>
      <c r="H177" s="1275"/>
      <c r="I177" s="1275"/>
      <c r="J177" s="1275"/>
      <c r="K177" s="1275"/>
      <c r="L177" s="1275"/>
      <c r="M177" s="1275"/>
      <c r="N177" s="1275"/>
      <c r="O177" s="1272"/>
      <c r="P177" s="1276"/>
      <c r="Q177" s="1276"/>
      <c r="R177" s="1292"/>
      <c r="S177" s="1271"/>
      <c r="T177" s="1271"/>
      <c r="U177" s="1271"/>
      <c r="V177" s="1272"/>
      <c r="X177" s="1277"/>
    </row>
    <row r="178" spans="1:24" s="993" customFormat="1" ht="12.75">
      <c r="A178" s="1272"/>
      <c r="B178" s="1272"/>
      <c r="C178" s="1272"/>
      <c r="D178" s="1272"/>
      <c r="E178" s="1275"/>
      <c r="F178" s="1275"/>
      <c r="G178" s="1275"/>
      <c r="H178" s="1275"/>
      <c r="I178" s="1275"/>
      <c r="J178" s="1275"/>
      <c r="K178" s="1275"/>
      <c r="L178" s="1275"/>
      <c r="M178" s="1275"/>
      <c r="N178" s="1275"/>
      <c r="O178" s="1272"/>
      <c r="P178" s="1276"/>
      <c r="Q178" s="1276"/>
      <c r="R178" s="1292"/>
      <c r="S178" s="1271"/>
      <c r="T178" s="1271"/>
      <c r="U178" s="1271"/>
      <c r="V178" s="1272"/>
      <c r="X178" s="1277"/>
    </row>
    <row r="179" spans="1:24" s="993" customFormat="1" ht="12.75">
      <c r="A179" s="1272"/>
      <c r="B179" s="1272"/>
      <c r="C179" s="1272"/>
      <c r="D179" s="1272"/>
      <c r="E179" s="1275"/>
      <c r="F179" s="1275"/>
      <c r="G179" s="1275"/>
      <c r="H179" s="1275"/>
      <c r="I179" s="1275"/>
      <c r="J179" s="1275"/>
      <c r="K179" s="1275"/>
      <c r="L179" s="1275"/>
      <c r="M179" s="1275"/>
      <c r="N179" s="1275"/>
      <c r="O179" s="1272"/>
      <c r="P179" s="1276"/>
      <c r="Q179" s="1276"/>
      <c r="R179" s="1292"/>
      <c r="S179" s="1271"/>
      <c r="T179" s="1271"/>
      <c r="U179" s="1271"/>
      <c r="V179" s="1272"/>
      <c r="X179" s="1277"/>
    </row>
    <row r="180" spans="1:24" s="993" customFormat="1" ht="12.75">
      <c r="A180" s="1272"/>
      <c r="B180" s="1272"/>
      <c r="C180" s="1272"/>
      <c r="D180" s="1272"/>
      <c r="E180" s="1275"/>
      <c r="F180" s="1275"/>
      <c r="G180" s="1275"/>
      <c r="H180" s="1275"/>
      <c r="I180" s="1275"/>
      <c r="J180" s="1275"/>
      <c r="K180" s="1275"/>
      <c r="L180" s="1275"/>
      <c r="M180" s="1275"/>
      <c r="N180" s="1275"/>
      <c r="O180" s="1272"/>
      <c r="P180" s="1276"/>
      <c r="Q180" s="1276"/>
      <c r="R180" s="1292"/>
      <c r="S180" s="1271"/>
      <c r="T180" s="1271"/>
      <c r="U180" s="1271"/>
      <c r="V180" s="1272"/>
      <c r="X180" s="1277"/>
    </row>
    <row r="181" spans="1:24" s="993" customFormat="1" ht="12.75">
      <c r="A181" s="1272"/>
      <c r="B181" s="1272"/>
      <c r="C181" s="1272"/>
      <c r="D181" s="1272"/>
      <c r="E181" s="1275"/>
      <c r="F181" s="1275"/>
      <c r="G181" s="1275"/>
      <c r="H181" s="1275"/>
      <c r="I181" s="1275"/>
      <c r="J181" s="1275"/>
      <c r="K181" s="1275"/>
      <c r="L181" s="1275"/>
      <c r="M181" s="1275"/>
      <c r="N181" s="1275"/>
      <c r="O181" s="1272"/>
      <c r="P181" s="1276"/>
      <c r="Q181" s="1276"/>
      <c r="R181" s="1292"/>
      <c r="S181" s="1271"/>
      <c r="T181" s="1271"/>
      <c r="U181" s="1271"/>
      <c r="V181" s="1272"/>
      <c r="X181" s="1277"/>
    </row>
    <row r="182" spans="1:24" s="993" customFormat="1" ht="12.75">
      <c r="A182" s="1272"/>
      <c r="B182" s="1272"/>
      <c r="C182" s="1272"/>
      <c r="D182" s="1272"/>
      <c r="E182" s="1275"/>
      <c r="F182" s="1275"/>
      <c r="G182" s="1275"/>
      <c r="H182" s="1275"/>
      <c r="I182" s="1275"/>
      <c r="J182" s="1275"/>
      <c r="K182" s="1275"/>
      <c r="L182" s="1275"/>
      <c r="M182" s="1275"/>
      <c r="N182" s="1275"/>
      <c r="O182" s="1272"/>
      <c r="P182" s="1276"/>
      <c r="Q182" s="1276"/>
      <c r="R182" s="1292"/>
      <c r="S182" s="1271"/>
      <c r="T182" s="1271"/>
      <c r="U182" s="1271"/>
      <c r="V182" s="1272"/>
      <c r="X182" s="1277"/>
    </row>
    <row r="183" spans="1:24" s="993" customFormat="1" ht="12.75">
      <c r="A183" s="1272"/>
      <c r="B183" s="1272"/>
      <c r="C183" s="1272"/>
      <c r="D183" s="1272"/>
      <c r="E183" s="1275"/>
      <c r="F183" s="1275"/>
      <c r="G183" s="1275"/>
      <c r="H183" s="1275"/>
      <c r="I183" s="1275"/>
      <c r="J183" s="1275"/>
      <c r="K183" s="1275"/>
      <c r="L183" s="1275"/>
      <c r="M183" s="1275"/>
      <c r="N183" s="1275"/>
      <c r="O183" s="1272"/>
      <c r="P183" s="1276"/>
      <c r="Q183" s="1276"/>
      <c r="R183" s="1292"/>
      <c r="S183" s="1271"/>
      <c r="T183" s="1271"/>
      <c r="U183" s="1271"/>
      <c r="V183" s="1272"/>
      <c r="X183" s="1277"/>
    </row>
    <row r="184" spans="1:24" s="993" customFormat="1" ht="12.75">
      <c r="A184" s="1272"/>
      <c r="B184" s="1272"/>
      <c r="C184" s="1272"/>
      <c r="D184" s="1272"/>
      <c r="E184" s="1275"/>
      <c r="F184" s="1275"/>
      <c r="G184" s="1275"/>
      <c r="H184" s="1275"/>
      <c r="I184" s="1275"/>
      <c r="J184" s="1275"/>
      <c r="K184" s="1275"/>
      <c r="L184" s="1275"/>
      <c r="M184" s="1275"/>
      <c r="N184" s="1275"/>
      <c r="O184" s="1272"/>
      <c r="P184" s="1276"/>
      <c r="Q184" s="1276"/>
      <c r="R184" s="1292"/>
      <c r="S184" s="1272"/>
      <c r="T184" s="1272"/>
      <c r="U184" s="1272"/>
      <c r="V184" s="1272"/>
      <c r="X184" s="1277"/>
    </row>
    <row r="185" spans="1:24" s="993" customFormat="1" ht="12.75">
      <c r="A185" s="1272"/>
      <c r="B185" s="1272"/>
      <c r="C185" s="1272"/>
      <c r="D185" s="1272"/>
      <c r="E185" s="1275"/>
      <c r="F185" s="1275"/>
      <c r="G185" s="1275"/>
      <c r="H185" s="1275"/>
      <c r="I185" s="1275"/>
      <c r="J185" s="1275"/>
      <c r="K185" s="1275"/>
      <c r="L185" s="1275"/>
      <c r="M185" s="1275"/>
      <c r="N185" s="1275"/>
      <c r="O185" s="1272"/>
      <c r="P185" s="1276"/>
      <c r="Q185" s="1276"/>
      <c r="R185" s="1292"/>
      <c r="S185" s="1272"/>
      <c r="T185" s="1272"/>
      <c r="U185" s="1272"/>
      <c r="V185" s="1272"/>
      <c r="X185" s="1277"/>
    </row>
    <row r="186" spans="1:24" s="993" customFormat="1" ht="12.75">
      <c r="A186" s="1272"/>
      <c r="B186" s="1272"/>
      <c r="C186" s="1272"/>
      <c r="D186" s="1272"/>
      <c r="E186" s="1275"/>
      <c r="F186" s="1275"/>
      <c r="G186" s="1275"/>
      <c r="H186" s="1275"/>
      <c r="I186" s="1275"/>
      <c r="J186" s="1275"/>
      <c r="K186" s="1275"/>
      <c r="L186" s="1275"/>
      <c r="M186" s="1275"/>
      <c r="N186" s="1275"/>
      <c r="O186" s="1272"/>
      <c r="P186" s="1276"/>
      <c r="Q186" s="1276"/>
      <c r="R186" s="1292"/>
      <c r="S186" s="1272"/>
      <c r="T186" s="1272"/>
      <c r="U186" s="1272"/>
      <c r="V186" s="1272"/>
      <c r="X186" s="1277"/>
    </row>
    <row r="187" spans="1:24" s="993" customFormat="1" ht="12.75">
      <c r="A187" s="1272"/>
      <c r="B187" s="1272"/>
      <c r="C187" s="1272"/>
      <c r="D187" s="1272"/>
      <c r="E187" s="1275"/>
      <c r="F187" s="1275"/>
      <c r="G187" s="1275"/>
      <c r="H187" s="1275"/>
      <c r="I187" s="1275"/>
      <c r="J187" s="1275"/>
      <c r="K187" s="1275"/>
      <c r="L187" s="1275"/>
      <c r="M187" s="1275"/>
      <c r="N187" s="1275"/>
      <c r="O187" s="1272"/>
      <c r="P187" s="1276"/>
      <c r="Q187" s="1276"/>
      <c r="R187" s="1292"/>
      <c r="S187" s="1272"/>
      <c r="T187" s="1272"/>
      <c r="U187" s="1272"/>
      <c r="V187" s="1272"/>
      <c r="X187" s="1277"/>
    </row>
    <row r="188" spans="1:24" s="993" customFormat="1" ht="12.75">
      <c r="A188" s="1272"/>
      <c r="B188" s="1272"/>
      <c r="C188" s="1272"/>
      <c r="D188" s="1272"/>
      <c r="E188" s="1275"/>
      <c r="F188" s="1275"/>
      <c r="G188" s="1275"/>
      <c r="H188" s="1275"/>
      <c r="I188" s="1275"/>
      <c r="J188" s="1275"/>
      <c r="K188" s="1275"/>
      <c r="L188" s="1275"/>
      <c r="M188" s="1275"/>
      <c r="N188" s="1275"/>
      <c r="O188" s="1272"/>
      <c r="P188" s="1276"/>
      <c r="Q188" s="1276"/>
      <c r="R188" s="1292"/>
      <c r="S188" s="1272"/>
      <c r="T188" s="1272"/>
      <c r="U188" s="1272"/>
      <c r="V188" s="1272"/>
      <c r="X188" s="1277"/>
    </row>
    <row r="189" spans="1:24" s="993" customFormat="1" ht="12.75">
      <c r="A189" s="1272"/>
      <c r="B189" s="1272"/>
      <c r="C189" s="1272"/>
      <c r="D189" s="1272"/>
      <c r="E189" s="1275"/>
      <c r="F189" s="1275"/>
      <c r="G189" s="1275"/>
      <c r="H189" s="1275"/>
      <c r="I189" s="1275"/>
      <c r="J189" s="1275"/>
      <c r="K189" s="1275"/>
      <c r="L189" s="1275"/>
      <c r="M189" s="1275"/>
      <c r="N189" s="1275"/>
      <c r="O189" s="1272"/>
      <c r="P189" s="1276"/>
      <c r="Q189" s="1276"/>
      <c r="R189" s="1292"/>
      <c r="S189" s="1272"/>
      <c r="T189" s="1272"/>
      <c r="U189" s="1272"/>
      <c r="V189" s="1272"/>
      <c r="X189" s="1277"/>
    </row>
    <row r="190" spans="1:24" s="993" customFormat="1" ht="12.75">
      <c r="A190" s="1272"/>
      <c r="B190" s="1272"/>
      <c r="C190" s="1272"/>
      <c r="D190" s="1272"/>
      <c r="E190" s="1275"/>
      <c r="F190" s="1275"/>
      <c r="G190" s="1275"/>
      <c r="H190" s="1275"/>
      <c r="I190" s="1275"/>
      <c r="J190" s="1275"/>
      <c r="K190" s="1275"/>
      <c r="L190" s="1275"/>
      <c r="M190" s="1275"/>
      <c r="N190" s="1275"/>
      <c r="O190" s="1272"/>
      <c r="P190" s="1276"/>
      <c r="Q190" s="1276"/>
      <c r="R190" s="1292"/>
      <c r="S190" s="1272"/>
      <c r="T190" s="1272"/>
      <c r="U190" s="1272"/>
      <c r="V190" s="1272"/>
      <c r="X190" s="1277"/>
    </row>
    <row r="191" spans="1:24" s="993" customFormat="1" ht="12.75">
      <c r="A191" s="1272"/>
      <c r="B191" s="1272"/>
      <c r="C191" s="1272"/>
      <c r="D191" s="1272"/>
      <c r="E191" s="1275"/>
      <c r="F191" s="1275"/>
      <c r="G191" s="1275"/>
      <c r="H191" s="1275"/>
      <c r="I191" s="1275"/>
      <c r="J191" s="1275"/>
      <c r="K191" s="1275"/>
      <c r="L191" s="1275"/>
      <c r="M191" s="1275"/>
      <c r="N191" s="1275"/>
      <c r="O191" s="1272"/>
      <c r="P191" s="1276"/>
      <c r="Q191" s="1276"/>
      <c r="R191" s="1292"/>
      <c r="S191" s="1272"/>
      <c r="T191" s="1272"/>
      <c r="U191" s="1272"/>
      <c r="V191" s="1272"/>
      <c r="X191" s="1277"/>
    </row>
    <row r="192" spans="1:24" s="993" customFormat="1" ht="12.75">
      <c r="A192" s="1272"/>
      <c r="B192" s="1272"/>
      <c r="C192" s="1272"/>
      <c r="D192" s="1272"/>
      <c r="E192" s="1275"/>
      <c r="F192" s="1275"/>
      <c r="G192" s="1275"/>
      <c r="H192" s="1275"/>
      <c r="I192" s="1275"/>
      <c r="J192" s="1275"/>
      <c r="K192" s="1275"/>
      <c r="L192" s="1275"/>
      <c r="M192" s="1275"/>
      <c r="N192" s="1275"/>
      <c r="O192" s="1272"/>
      <c r="P192" s="1276"/>
      <c r="Q192" s="1276"/>
      <c r="R192" s="1292"/>
      <c r="S192" s="1272"/>
      <c r="T192" s="1272"/>
      <c r="U192" s="1272"/>
      <c r="V192" s="1272"/>
      <c r="X192" s="1277"/>
    </row>
    <row r="193" spans="1:24" s="993" customFormat="1" ht="12.75">
      <c r="A193" s="1272"/>
      <c r="B193" s="1272"/>
      <c r="C193" s="1272"/>
      <c r="D193" s="1272"/>
      <c r="E193" s="1275"/>
      <c r="F193" s="1275"/>
      <c r="G193" s="1275"/>
      <c r="H193" s="1275"/>
      <c r="I193" s="1275"/>
      <c r="J193" s="1275"/>
      <c r="K193" s="1275"/>
      <c r="L193" s="1275"/>
      <c r="M193" s="1275"/>
      <c r="N193" s="1275"/>
      <c r="O193" s="1272"/>
      <c r="P193" s="1276"/>
      <c r="Q193" s="1276"/>
      <c r="R193" s="1292"/>
      <c r="S193" s="1272"/>
      <c r="T193" s="1272"/>
      <c r="U193" s="1272"/>
      <c r="V193" s="1272"/>
      <c r="X193" s="1277"/>
    </row>
    <row r="194" spans="1:24" s="993" customFormat="1" ht="12.75">
      <c r="A194" s="1272"/>
      <c r="B194" s="1272"/>
      <c r="C194" s="1272"/>
      <c r="D194" s="1272"/>
      <c r="E194" s="1275"/>
      <c r="F194" s="1275"/>
      <c r="G194" s="1275"/>
      <c r="H194" s="1275"/>
      <c r="I194" s="1275"/>
      <c r="J194" s="1275"/>
      <c r="K194" s="1275"/>
      <c r="L194" s="1275"/>
      <c r="M194" s="1275"/>
      <c r="N194" s="1275"/>
      <c r="O194" s="1272"/>
      <c r="P194" s="1276"/>
      <c r="Q194" s="1276"/>
      <c r="R194" s="1292"/>
      <c r="S194" s="1272"/>
      <c r="T194" s="1272"/>
      <c r="U194" s="1272"/>
      <c r="V194" s="1272"/>
      <c r="X194" s="1277"/>
    </row>
    <row r="195" spans="1:24" s="993" customFormat="1" ht="12.75">
      <c r="A195" s="1272"/>
      <c r="B195" s="1272"/>
      <c r="C195" s="1272"/>
      <c r="D195" s="1272"/>
      <c r="E195" s="1275"/>
      <c r="F195" s="1275"/>
      <c r="G195" s="1275"/>
      <c r="H195" s="1275"/>
      <c r="I195" s="1275"/>
      <c r="J195" s="1275"/>
      <c r="K195" s="1275"/>
      <c r="L195" s="1275"/>
      <c r="M195" s="1275"/>
      <c r="N195" s="1275"/>
      <c r="O195" s="1272"/>
      <c r="P195" s="1276"/>
      <c r="Q195" s="1276"/>
      <c r="R195" s="1292"/>
      <c r="S195" s="1272"/>
      <c r="T195" s="1272"/>
      <c r="U195" s="1272"/>
      <c r="V195" s="1272"/>
      <c r="X195" s="1277"/>
    </row>
    <row r="196" spans="1:24" s="993" customFormat="1" ht="12.75">
      <c r="A196" s="1272"/>
      <c r="B196" s="1272"/>
      <c r="C196" s="1272"/>
      <c r="D196" s="1272"/>
      <c r="E196" s="1275"/>
      <c r="F196" s="1275"/>
      <c r="G196" s="1275"/>
      <c r="H196" s="1275"/>
      <c r="I196" s="1275"/>
      <c r="J196" s="1275"/>
      <c r="K196" s="1275"/>
      <c r="L196" s="1275"/>
      <c r="M196" s="1275"/>
      <c r="N196" s="1275"/>
      <c r="O196" s="1272"/>
      <c r="P196" s="1276"/>
      <c r="Q196" s="1276"/>
      <c r="R196" s="1292"/>
      <c r="S196" s="1272"/>
      <c r="T196" s="1272"/>
      <c r="U196" s="1272"/>
      <c r="V196" s="1272"/>
      <c r="X196" s="1277"/>
    </row>
    <row r="197" spans="1:24" s="993" customFormat="1" ht="12.75">
      <c r="A197" s="1272"/>
      <c r="B197" s="1272"/>
      <c r="C197" s="1272"/>
      <c r="D197" s="1272"/>
      <c r="E197" s="1275"/>
      <c r="F197" s="1275"/>
      <c r="G197" s="1275"/>
      <c r="H197" s="1275"/>
      <c r="I197" s="1275"/>
      <c r="J197" s="1275"/>
      <c r="K197" s="1275"/>
      <c r="L197" s="1275"/>
      <c r="M197" s="1275"/>
      <c r="N197" s="1275"/>
      <c r="O197" s="1272"/>
      <c r="P197" s="1276"/>
      <c r="Q197" s="1276"/>
      <c r="R197" s="1292"/>
      <c r="S197" s="1272"/>
      <c r="T197" s="1272"/>
      <c r="U197" s="1272"/>
      <c r="V197" s="1272"/>
      <c r="X197" s="1277"/>
    </row>
    <row r="198" spans="1:24" s="993" customFormat="1" ht="12.75">
      <c r="A198" s="1272"/>
      <c r="B198" s="1272"/>
      <c r="C198" s="1272"/>
      <c r="D198" s="1272"/>
      <c r="E198" s="1275"/>
      <c r="F198" s="1275"/>
      <c r="G198" s="1275"/>
      <c r="H198" s="1275"/>
      <c r="I198" s="1275"/>
      <c r="J198" s="1275"/>
      <c r="K198" s="1275"/>
      <c r="L198" s="1275"/>
      <c r="M198" s="1275"/>
      <c r="N198" s="1275"/>
      <c r="O198" s="1272"/>
      <c r="P198" s="1276"/>
      <c r="Q198" s="1276"/>
      <c r="R198" s="1292"/>
      <c r="S198" s="1272"/>
      <c r="T198" s="1272"/>
      <c r="U198" s="1272"/>
      <c r="V198" s="1272"/>
      <c r="X198" s="1277"/>
    </row>
    <row r="199" spans="1:24" s="993" customFormat="1" ht="12.75">
      <c r="A199" s="1272"/>
      <c r="B199" s="1272"/>
      <c r="C199" s="1272"/>
      <c r="D199" s="1272"/>
      <c r="E199" s="1275"/>
      <c r="F199" s="1275"/>
      <c r="G199" s="1275"/>
      <c r="H199" s="1275"/>
      <c r="I199" s="1275"/>
      <c r="J199" s="1275"/>
      <c r="K199" s="1275"/>
      <c r="L199" s="1275"/>
      <c r="M199" s="1275"/>
      <c r="N199" s="1275"/>
      <c r="O199" s="1272"/>
      <c r="P199" s="1276"/>
      <c r="Q199" s="1276"/>
      <c r="R199" s="1292"/>
      <c r="S199" s="1272"/>
      <c r="T199" s="1272"/>
      <c r="U199" s="1272"/>
      <c r="V199" s="1272"/>
      <c r="X199" s="1277"/>
    </row>
    <row r="200" spans="1:24" s="993" customFormat="1" ht="12.75">
      <c r="A200" s="1272"/>
      <c r="B200" s="1272"/>
      <c r="C200" s="1272"/>
      <c r="D200" s="1272"/>
      <c r="E200" s="1275"/>
      <c r="F200" s="1275"/>
      <c r="G200" s="1275"/>
      <c r="H200" s="1275"/>
      <c r="I200" s="1275"/>
      <c r="J200" s="1275"/>
      <c r="K200" s="1275"/>
      <c r="L200" s="1275"/>
      <c r="M200" s="1275"/>
      <c r="N200" s="1275"/>
      <c r="O200" s="1272"/>
      <c r="P200" s="1276"/>
      <c r="Q200" s="1276"/>
      <c r="R200" s="1292"/>
      <c r="S200" s="1272"/>
      <c r="T200" s="1272"/>
      <c r="U200" s="1272"/>
      <c r="V200" s="1272"/>
      <c r="X200" s="1277"/>
    </row>
    <row r="201" spans="1:24" s="993" customFormat="1" ht="12.75">
      <c r="A201" s="1272"/>
      <c r="B201" s="1272"/>
      <c r="C201" s="1272"/>
      <c r="D201" s="1272"/>
      <c r="E201" s="1275"/>
      <c r="F201" s="1275"/>
      <c r="G201" s="1275"/>
      <c r="H201" s="1275"/>
      <c r="I201" s="1275"/>
      <c r="J201" s="1275"/>
      <c r="K201" s="1275"/>
      <c r="L201" s="1275"/>
      <c r="M201" s="1275"/>
      <c r="N201" s="1275"/>
      <c r="O201" s="1272"/>
      <c r="P201" s="1276"/>
      <c r="Q201" s="1276"/>
      <c r="R201" s="1292"/>
      <c r="S201" s="1272"/>
      <c r="T201" s="1272"/>
      <c r="U201" s="1272"/>
      <c r="V201" s="1272"/>
      <c r="X201" s="1277"/>
    </row>
    <row r="202" spans="1:24" s="993" customFormat="1" ht="12.75">
      <c r="A202" s="1272"/>
      <c r="B202" s="1272"/>
      <c r="C202" s="1272"/>
      <c r="D202" s="1272"/>
      <c r="E202" s="1275"/>
      <c r="F202" s="1275"/>
      <c r="G202" s="1275"/>
      <c r="H202" s="1275"/>
      <c r="I202" s="1275"/>
      <c r="J202" s="1275"/>
      <c r="K202" s="1275"/>
      <c r="L202" s="1275"/>
      <c r="M202" s="1275"/>
      <c r="N202" s="1275"/>
      <c r="O202" s="1272"/>
      <c r="P202" s="1276"/>
      <c r="Q202" s="1276"/>
      <c r="R202" s="1292"/>
      <c r="S202" s="1272"/>
      <c r="T202" s="1272"/>
      <c r="U202" s="1272"/>
      <c r="V202" s="1272"/>
      <c r="X202" s="1277"/>
    </row>
    <row r="203" spans="1:24" s="993" customFormat="1" ht="12.75">
      <c r="A203" s="1272"/>
      <c r="B203" s="1272"/>
      <c r="C203" s="1272"/>
      <c r="D203" s="1272"/>
      <c r="E203" s="1275"/>
      <c r="F203" s="1275"/>
      <c r="G203" s="1275"/>
      <c r="H203" s="1275"/>
      <c r="I203" s="1275"/>
      <c r="J203" s="1275"/>
      <c r="K203" s="1275"/>
      <c r="L203" s="1275"/>
      <c r="M203" s="1275"/>
      <c r="N203" s="1275"/>
      <c r="O203" s="1272"/>
      <c r="P203" s="1276"/>
      <c r="Q203" s="1276"/>
      <c r="R203" s="1292"/>
      <c r="S203" s="1272"/>
      <c r="T203" s="1272"/>
      <c r="U203" s="1272"/>
      <c r="V203" s="1272"/>
      <c r="X203" s="1277"/>
    </row>
    <row r="204" spans="1:24" s="993" customFormat="1" ht="12.75">
      <c r="A204" s="1272"/>
      <c r="B204" s="1272"/>
      <c r="C204" s="1272"/>
      <c r="D204" s="1272"/>
      <c r="E204" s="1275"/>
      <c r="F204" s="1275"/>
      <c r="G204" s="1275"/>
      <c r="H204" s="1275"/>
      <c r="I204" s="1275"/>
      <c r="J204" s="1275"/>
      <c r="K204" s="1275"/>
      <c r="L204" s="1275"/>
      <c r="M204" s="1275"/>
      <c r="N204" s="1275"/>
      <c r="O204" s="1272"/>
      <c r="P204" s="1276"/>
      <c r="Q204" s="1276"/>
      <c r="R204" s="1292"/>
      <c r="S204" s="1272"/>
      <c r="T204" s="1272"/>
      <c r="U204" s="1272"/>
      <c r="V204" s="1272"/>
      <c r="X204" s="1277"/>
    </row>
    <row r="205" spans="1:24" s="993" customFormat="1" ht="12.75">
      <c r="A205" s="1272"/>
      <c r="B205" s="1272"/>
      <c r="C205" s="1272"/>
      <c r="D205" s="1272"/>
      <c r="E205" s="1275"/>
      <c r="F205" s="1275"/>
      <c r="G205" s="1275"/>
      <c r="H205" s="1275"/>
      <c r="I205" s="1275"/>
      <c r="J205" s="1275"/>
      <c r="K205" s="1275"/>
      <c r="L205" s="1275"/>
      <c r="M205" s="1275"/>
      <c r="N205" s="1275"/>
      <c r="O205" s="1272"/>
      <c r="P205" s="1276"/>
      <c r="Q205" s="1276"/>
      <c r="R205" s="1292"/>
      <c r="S205" s="1272"/>
      <c r="T205" s="1272"/>
      <c r="U205" s="1272"/>
      <c r="V205" s="1272"/>
      <c r="X205" s="1277"/>
    </row>
    <row r="206" spans="1:24" s="993" customFormat="1" ht="12.75">
      <c r="A206" s="1272"/>
      <c r="B206" s="1272"/>
      <c r="C206" s="1272"/>
      <c r="D206" s="1272"/>
      <c r="E206" s="1275"/>
      <c r="F206" s="1275"/>
      <c r="G206" s="1275"/>
      <c r="H206" s="1275"/>
      <c r="I206" s="1275"/>
      <c r="J206" s="1275"/>
      <c r="K206" s="1275"/>
      <c r="L206" s="1275"/>
      <c r="M206" s="1275"/>
      <c r="N206" s="1275"/>
      <c r="O206" s="1272"/>
      <c r="P206" s="1276"/>
      <c r="Q206" s="1276"/>
      <c r="R206" s="1292"/>
      <c r="S206" s="1272"/>
      <c r="T206" s="1272"/>
      <c r="U206" s="1272"/>
      <c r="V206" s="1272"/>
      <c r="X206" s="1277"/>
    </row>
    <row r="207" spans="1:24" s="993" customFormat="1" ht="12.75">
      <c r="A207" s="1272"/>
      <c r="B207" s="1272"/>
      <c r="C207" s="1272"/>
      <c r="D207" s="1272"/>
      <c r="E207" s="1275"/>
      <c r="F207" s="1275"/>
      <c r="G207" s="1275"/>
      <c r="H207" s="1275"/>
      <c r="I207" s="1275"/>
      <c r="J207" s="1275"/>
      <c r="K207" s="1275"/>
      <c r="L207" s="1275"/>
      <c r="M207" s="1275"/>
      <c r="N207" s="1275"/>
      <c r="O207" s="1272"/>
      <c r="P207" s="1276"/>
      <c r="Q207" s="1276"/>
      <c r="R207" s="1292"/>
      <c r="S207" s="1272"/>
      <c r="T207" s="1272"/>
      <c r="U207" s="1272"/>
      <c r="V207" s="1272"/>
      <c r="X207" s="1277"/>
    </row>
  </sheetData>
  <sheetProtection password="81B0" sheet="1" objects="1" scenarios="1"/>
  <mergeCells count="95">
    <mergeCell ref="S127:U127"/>
    <mergeCell ref="S128:U128"/>
    <mergeCell ref="S129:U129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4:U124"/>
    <mergeCell ref="S125:U125"/>
    <mergeCell ref="S123:U123"/>
    <mergeCell ref="S105:U105"/>
    <mergeCell ref="S107:U107"/>
    <mergeCell ref="S108:U108"/>
    <mergeCell ref="S109:U109"/>
    <mergeCell ref="S111:U111"/>
    <mergeCell ref="S112:U112"/>
    <mergeCell ref="S113:U113"/>
    <mergeCell ref="S115:U115"/>
    <mergeCell ref="S116:U116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F131:G131">
    <cfRule type="cellIs" priority="47" dxfId="135" operator="notEqual" stopIfTrue="1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80">
      <selection activeCell="B8" sqref="B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2014</v>
      </c>
      <c r="F11" s="707">
        <f>OTCHET!F9</f>
        <v>42947</v>
      </c>
      <c r="G11" s="708" t="s">
        <v>2015</v>
      </c>
      <c r="H11" s="709">
        <f>OTCHET!H9</f>
        <v>57250</v>
      </c>
      <c r="I11" s="1449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2016</v>
      </c>
      <c r="C12" s="712"/>
      <c r="D12" s="704"/>
      <c r="E12" s="689"/>
      <c r="F12" s="713"/>
      <c r="G12" s="689"/>
      <c r="H12" s="236"/>
      <c r="I12" s="1698" t="s">
        <v>2013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3" t="str">
        <f>+OTCHET!F12</f>
        <v>5212</v>
      </c>
      <c r="G13" s="689"/>
      <c r="H13" s="236"/>
      <c r="I13" s="1699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2017</v>
      </c>
      <c r="C14" s="697"/>
      <c r="D14" s="697"/>
      <c r="E14" s="697"/>
      <c r="F14" s="697"/>
      <c r="G14" s="697"/>
      <c r="H14" s="236"/>
      <c r="I14" s="1699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2018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710</v>
      </c>
      <c r="D17" s="728"/>
      <c r="E17" s="1700" t="s">
        <v>1673</v>
      </c>
      <c r="F17" s="1702" t="s">
        <v>1674</v>
      </c>
      <c r="G17" s="729" t="s">
        <v>510</v>
      </c>
      <c r="H17" s="730"/>
      <c r="I17" s="731"/>
      <c r="J17" s="732"/>
      <c r="K17" s="733" t="s">
        <v>2019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2020</v>
      </c>
      <c r="C18" s="736"/>
      <c r="D18" s="736"/>
      <c r="E18" s="1701"/>
      <c r="F18" s="1703"/>
      <c r="G18" s="737" t="s">
        <v>1844</v>
      </c>
      <c r="H18" s="738" t="s">
        <v>1845</v>
      </c>
      <c r="I18" s="738" t="s">
        <v>1843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2021</v>
      </c>
      <c r="C20" s="747"/>
      <c r="D20" s="747"/>
      <c r="E20" s="748" t="s">
        <v>823</v>
      </c>
      <c r="F20" s="748" t="s">
        <v>824</v>
      </c>
      <c r="G20" s="749" t="s">
        <v>1757</v>
      </c>
      <c r="H20" s="750" t="s">
        <v>1758</v>
      </c>
      <c r="I20" s="750" t="s">
        <v>1737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1903</v>
      </c>
      <c r="C22" s="761" t="s">
        <v>825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825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1902</v>
      </c>
      <c r="C23" s="769" t="s">
        <v>1015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1015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993</v>
      </c>
      <c r="C24" s="776" t="s">
        <v>989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989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2022</v>
      </c>
      <c r="C25" s="781" t="s">
        <v>1882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1882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685</v>
      </c>
      <c r="C26" s="786" t="s">
        <v>1883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1883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2023</v>
      </c>
      <c r="C27" s="792" t="s">
        <v>994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994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990</v>
      </c>
      <c r="C28" s="798" t="s">
        <v>995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995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686</v>
      </c>
      <c r="C29" s="804" t="s">
        <v>996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996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687</v>
      </c>
      <c r="C30" s="809" t="s">
        <v>997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997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976</v>
      </c>
      <c r="C31" s="814" t="s">
        <v>1884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1884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977</v>
      </c>
      <c r="C32" s="814" t="s">
        <v>79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79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713</v>
      </c>
      <c r="C33" s="820" t="s">
        <v>1027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1027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984</v>
      </c>
      <c r="C36" s="832" t="s">
        <v>1885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1885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965</v>
      </c>
      <c r="C37" s="838" t="s">
        <v>826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826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693</v>
      </c>
      <c r="C38" s="845" t="s">
        <v>1889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1889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705</v>
      </c>
      <c r="C39" s="769" t="s">
        <v>1886</v>
      </c>
      <c r="D39" s="850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374">
        <f>OTCHET!K186</f>
        <v>0</v>
      </c>
      <c r="J39" s="851"/>
      <c r="K39" s="774" t="s">
        <v>1886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694</v>
      </c>
      <c r="C40" s="853" t="s">
        <v>1887</v>
      </c>
      <c r="D40" s="852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375">
        <f>OTCHET!K189</f>
        <v>0</v>
      </c>
      <c r="J40" s="851"/>
      <c r="K40" s="818" t="s">
        <v>1887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991</v>
      </c>
      <c r="C41" s="853" t="s">
        <v>714</v>
      </c>
      <c r="D41" s="852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375">
        <f>+OTCHET!K195+OTCHET!K203</f>
        <v>0</v>
      </c>
      <c r="J41" s="851"/>
      <c r="K41" s="818" t="s">
        <v>714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2024</v>
      </c>
      <c r="C42" s="853" t="s">
        <v>1769</v>
      </c>
      <c r="D42" s="852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375">
        <f>+OTCHET!K204+OTCHET!K222+OTCHET!K271</f>
        <v>0</v>
      </c>
      <c r="J42" s="851"/>
      <c r="K42" s="818" t="s">
        <v>1769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695</v>
      </c>
      <c r="C43" s="776" t="s">
        <v>1888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6">
        <f>+OTCHET!K226+OTCHET!K232+OTCHET!K235+OTCHET!K236+OTCHET!K237+OTCHET!K238+OTCHET!K239</f>
        <v>0</v>
      </c>
      <c r="J43" s="851"/>
      <c r="K43" s="780" t="s">
        <v>1888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717</v>
      </c>
      <c r="C44" s="855" t="s">
        <v>998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998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696</v>
      </c>
      <c r="C45" s="861" t="s">
        <v>1770</v>
      </c>
      <c r="D45" s="860"/>
      <c r="E45" s="862">
        <f>+OTCHET!E255+OTCHET!E256+OTCHET!E257+OTCHET!E258</f>
        <v>0</v>
      </c>
      <c r="F45" s="862">
        <f t="shared" si="1"/>
        <v>0</v>
      </c>
      <c r="G45" s="863">
        <f>+OTCHET!I255+OTCHET!I256+OTCHET!I257+OTCHET!I258</f>
        <v>0</v>
      </c>
      <c r="H45" s="864">
        <f>+OTCHET!J255+OTCHET!J256+OTCHET!J257+OTCHET!J258</f>
        <v>0</v>
      </c>
      <c r="I45" s="1377">
        <f>+OTCHET!K255+OTCHET!K256+OTCHET!K257+OTCHET!K258</f>
        <v>0</v>
      </c>
      <c r="J45" s="851"/>
      <c r="K45" s="865" t="s">
        <v>1770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164</v>
      </c>
      <c r="C46" s="855" t="s">
        <v>170</v>
      </c>
      <c r="D46" s="855"/>
      <c r="E46" s="856">
        <f>+OTCHET!E256</f>
        <v>0</v>
      </c>
      <c r="F46" s="856">
        <f t="shared" si="1"/>
        <v>0</v>
      </c>
      <c r="G46" s="857">
        <f>+OTCHET!I256</f>
        <v>0</v>
      </c>
      <c r="H46" s="858">
        <f>+OTCHET!J256</f>
        <v>0</v>
      </c>
      <c r="I46" s="277">
        <f>+OTCHET!K256</f>
        <v>0</v>
      </c>
      <c r="J46" s="851"/>
      <c r="K46" s="859" t="s">
        <v>170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165</v>
      </c>
      <c r="C47" s="853" t="s">
        <v>1016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5">
        <f>+OTCHET!K265+OTCHET!K269+OTCHET!K270+OTCHET!K272</f>
        <v>0</v>
      </c>
      <c r="J47" s="851"/>
      <c r="K47" s="818" t="s">
        <v>1016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166</v>
      </c>
      <c r="C48" s="853" t="s">
        <v>1017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5">
        <f>OTCHET!K275+OTCHET!K276+OTCHET!K284+OTCHET!K287</f>
        <v>0</v>
      </c>
      <c r="J48" s="851"/>
      <c r="K48" s="818" t="s">
        <v>1017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167</v>
      </c>
      <c r="C49" s="853" t="s">
        <v>1018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5">
        <f>+OTCHET!K288</f>
        <v>0</v>
      </c>
      <c r="J49" s="851"/>
      <c r="K49" s="818" t="s">
        <v>1018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168</v>
      </c>
      <c r="C50" s="866" t="s">
        <v>75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6">
        <f>+OTCHET!K293</f>
        <v>0</v>
      </c>
      <c r="J50" s="851"/>
      <c r="K50" s="780" t="s">
        <v>75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716</v>
      </c>
      <c r="C51" s="791" t="s">
        <v>999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78">
        <f>OTCHET!K294</f>
        <v>0</v>
      </c>
      <c r="J51" s="851"/>
      <c r="K51" s="796" t="s">
        <v>999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1025</v>
      </c>
      <c r="C52" s="872" t="s">
        <v>1026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79">
        <f>OTCHET!K296</f>
        <v>0</v>
      </c>
      <c r="J52" s="851"/>
      <c r="K52" s="808" t="s">
        <v>1026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169</v>
      </c>
      <c r="C53" s="821" t="s">
        <v>715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715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827</v>
      </c>
      <c r="C54" s="884" t="s">
        <v>92</v>
      </c>
      <c r="D54" s="884"/>
      <c r="E54" s="885">
        <f>+E55+E56+E60</f>
        <v>-82</v>
      </c>
      <c r="F54" s="885">
        <f>+F55+F56+F60</f>
        <v>0</v>
      </c>
      <c r="G54" s="886">
        <f>+G55+G56+G60</f>
        <v>0</v>
      </c>
      <c r="H54" s="887">
        <f>+H55+H56+H60</f>
        <v>0</v>
      </c>
      <c r="I54" s="888">
        <f>+I55+I56+I60</f>
        <v>0</v>
      </c>
      <c r="J54" s="773"/>
      <c r="K54" s="889" t="s">
        <v>92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828</v>
      </c>
      <c r="C55" s="861" t="s">
        <v>78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78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697</v>
      </c>
      <c r="C56" s="853" t="s">
        <v>93</v>
      </c>
      <c r="D56" s="852"/>
      <c r="E56" s="894">
        <f>+OTCHET!E379+OTCHET!E387+OTCHET!E392+OTCHET!E395+OTCHET!E398+OTCHET!E401+OTCHET!E402+OTCHET!E405+OTCHET!E418+OTCHET!E419+OTCHET!E420+OTCHET!E421+OTCHET!E422</f>
        <v>-82</v>
      </c>
      <c r="F56" s="894">
        <f t="shared" si="2"/>
        <v>0</v>
      </c>
      <c r="G56" s="895">
        <f>+OTCHET!I379+OTCHET!I387+OTCHET!I392+OTCHET!I395+OTCHET!I398+OTCHET!I401+OTCHET!I402+OTCHET!I405+OTCHET!I418+OTCHET!I419+OTCHET!I420+OTCHET!I421+OTCHET!I422</f>
        <v>0</v>
      </c>
      <c r="H56" s="896">
        <f>+OTCHET!J379+OTCHET!J387+OTCHET!J392+OTCHET!J395+OTCHET!J398+OTCHET!J401+OTCHET!J402+OTCHET!J405+OTCHET!J418+OTCHET!J419+OTCHET!J420+OTCHET!J421+OTCHET!J422</f>
        <v>0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93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992</v>
      </c>
      <c r="C57" s="776" t="s">
        <v>1000</v>
      </c>
      <c r="D57" s="854"/>
      <c r="E57" s="898">
        <f>+OTCHET!E418+OTCHET!E419+OTCHET!E420+OTCHET!E421+OTCHET!E422</f>
        <v>-82</v>
      </c>
      <c r="F57" s="898">
        <f t="shared" si="2"/>
        <v>0</v>
      </c>
      <c r="G57" s="899">
        <f>+OTCHET!I418+OTCHET!I419+OTCHET!I420+OTCHET!I421+OTCHET!I422</f>
        <v>0</v>
      </c>
      <c r="H57" s="900">
        <f>+OTCHET!J418+OTCHET!J419+OTCHET!J420+OTCHET!J421+OTCHET!J422</f>
        <v>0</v>
      </c>
      <c r="I57" s="900">
        <f>+OTCHET!K418+OTCHET!K419+OTCHET!K420+OTCHET!K421+OTCHET!K422</f>
        <v>0</v>
      </c>
      <c r="J57" s="836"/>
      <c r="K57" s="901" t="s">
        <v>1000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80</v>
      </c>
      <c r="C58" s="781" t="s">
        <v>989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989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1759</v>
      </c>
      <c r="C60" s="838" t="s">
        <v>1890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1890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91</v>
      </c>
      <c r="C61" s="911" t="s">
        <v>1023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1023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2025</v>
      </c>
      <c r="C62" s="918"/>
      <c r="D62" s="918"/>
      <c r="E62" s="919">
        <f>+E22-E38+E54-E61</f>
        <v>-82</v>
      </c>
      <c r="F62" s="919">
        <f>+F22-F38+F54-F61</f>
        <v>0</v>
      </c>
      <c r="G62" s="920">
        <f>+G22-G38+G54-G61</f>
        <v>0</v>
      </c>
      <c r="H62" s="921">
        <f>+H22-H38+H54-H61</f>
        <v>0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>
        <f>+IF(+SUM(E$63:I$63)=0,0,"Контрола: дефицит/излишък = финансиране с обратен знак (V. + VІ. = 0)")</f>
        <v>0</v>
      </c>
      <c r="C63" s="924"/>
      <c r="D63" s="924"/>
      <c r="E63" s="925">
        <f>+E$62+E$64</f>
        <v>0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1024</v>
      </c>
      <c r="C64" s="845" t="s">
        <v>698</v>
      </c>
      <c r="D64" s="845"/>
      <c r="E64" s="928">
        <f>SUM(+E66+E74+E75+E82+E83+E84+E87+E88+E89+E90+E91+E92+E93)</f>
        <v>82</v>
      </c>
      <c r="F64" s="928">
        <f>SUM(+F66+F74+F75+F82+F83+F84+F87+F88+F89+F90+F91+F92+F93)</f>
        <v>0</v>
      </c>
      <c r="G64" s="929">
        <f>SUM(+G66+G74+G75+G82+G83+G84+G87+G88+G89+G90+G91+G92+G93)</f>
        <v>0</v>
      </c>
      <c r="H64" s="930">
        <f>SUM(+H66+H74+H75+H82+H83+H84+H87+H88+H89+H90+H91+H92+H93)</f>
        <v>0</v>
      </c>
      <c r="I64" s="930">
        <f>SUM(+I66+I74+I75+I82+I83+I84+I87+I88+I89+I90+I91+I92+I93)</f>
        <v>0</v>
      </c>
      <c r="J64" s="836"/>
      <c r="K64" s="931" t="s">
        <v>698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699</v>
      </c>
      <c r="C66" s="776" t="s">
        <v>718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718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700</v>
      </c>
      <c r="C67" s="832" t="s">
        <v>1001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1001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701</v>
      </c>
      <c r="C68" s="853" t="s">
        <v>1002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1002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702</v>
      </c>
      <c r="C69" s="853" t="s">
        <v>1891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1891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2026</v>
      </c>
      <c r="C70" s="853" t="s">
        <v>1892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1892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703</v>
      </c>
      <c r="C71" s="853" t="s">
        <v>1003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1003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1014</v>
      </c>
      <c r="C72" s="942" t="s">
        <v>1004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1004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706</v>
      </c>
      <c r="C73" s="943" t="s">
        <v>1005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1005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704</v>
      </c>
      <c r="C74" s="861" t="s">
        <v>1893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1893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707</v>
      </c>
      <c r="C75" s="776" t="s">
        <v>719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719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708</v>
      </c>
      <c r="C76" s="832" t="s">
        <v>1006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1006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709</v>
      </c>
      <c r="C77" s="853" t="s">
        <v>1007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1007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2027</v>
      </c>
      <c r="C78" s="853" t="s">
        <v>1008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1008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77</v>
      </c>
      <c r="C80" s="853" t="s">
        <v>1009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1009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76</v>
      </c>
      <c r="C81" s="838" t="s">
        <v>1010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1010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2028</v>
      </c>
      <c r="C82" s="861" t="s">
        <v>1894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1894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2029</v>
      </c>
      <c r="C83" s="853" t="s">
        <v>1895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1895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1901</v>
      </c>
      <c r="C84" s="776" t="s">
        <v>966</v>
      </c>
      <c r="D84" s="854"/>
      <c r="E84" s="898">
        <f>+E85+E86</f>
        <v>0</v>
      </c>
      <c r="F84" s="898">
        <f>+F85+F86</f>
        <v>0</v>
      </c>
      <c r="G84" s="899">
        <f>+G85+G86</f>
        <v>0</v>
      </c>
      <c r="H84" s="900">
        <f>+H85+H86</f>
        <v>0</v>
      </c>
      <c r="I84" s="900">
        <f>+I85+I86</f>
        <v>0</v>
      </c>
      <c r="J84" s="836"/>
      <c r="K84" s="901" t="s">
        <v>966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1900</v>
      </c>
      <c r="C85" s="832" t="s">
        <v>967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967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711</v>
      </c>
      <c r="C86" s="838" t="s">
        <v>829</v>
      </c>
      <c r="D86" s="945"/>
      <c r="E86" s="839">
        <f>+OTCHET!E517+OTCHET!E520+OTCHET!E540</f>
        <v>0</v>
      </c>
      <c r="F86" s="839">
        <f t="shared" si="5"/>
        <v>0</v>
      </c>
      <c r="G86" s="840">
        <f>+OTCHET!I517+OTCHET!I520+OTCHET!I540</f>
        <v>0</v>
      </c>
      <c r="H86" s="841">
        <f>+OTCHET!J517+OTCHET!J520+OTCHET!J540</f>
        <v>0</v>
      </c>
      <c r="I86" s="841">
        <f>+OTCHET!K517+OTCHET!K520+OTCHET!K540</f>
        <v>0</v>
      </c>
      <c r="J86" s="836"/>
      <c r="K86" s="842" t="s">
        <v>829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1760</v>
      </c>
      <c r="C87" s="861" t="s">
        <v>1896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1896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1899</v>
      </c>
      <c r="C88" s="853" t="s">
        <v>1011</v>
      </c>
      <c r="D88" s="852"/>
      <c r="E88" s="894">
        <f>+OTCHET!E563+OTCHET!E564+OTCHET!E565+OTCHET!E566+OTCHET!E567+OTCHET!E568</f>
        <v>82</v>
      </c>
      <c r="F88" s="894">
        <f t="shared" si="5"/>
        <v>82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82</v>
      </c>
      <c r="I88" s="896">
        <f>+OTCHET!K563+OTCHET!K564+OTCHET!K565+OTCHET!K566+OTCHET!K567+OTCHET!K568</f>
        <v>0</v>
      </c>
      <c r="J88" s="836"/>
      <c r="K88" s="897" t="s">
        <v>1011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1898</v>
      </c>
      <c r="C89" s="942" t="s">
        <v>1012</v>
      </c>
      <c r="D89" s="942"/>
      <c r="E89" s="815">
        <f>+OTCHET!E569+OTCHET!E570+OTCHET!E571+OTCHET!E572+OTCHET!E573+OTCHET!E574+OTCHET!E575</f>
        <v>0</v>
      </c>
      <c r="F89" s="815">
        <f t="shared" si="5"/>
        <v>-82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-82</v>
      </c>
      <c r="I89" s="817">
        <f>+OTCHET!K569+OTCHET!K570+OTCHET!K571+OTCHET!K572+OTCHET!K573+OTCHET!K574+OTCHET!K575</f>
        <v>0</v>
      </c>
      <c r="J89" s="836"/>
      <c r="K89" s="818" t="s">
        <v>1012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1897</v>
      </c>
      <c r="C90" s="853" t="s">
        <v>1013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1013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1019</v>
      </c>
      <c r="C91" s="853" t="s">
        <v>1020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1020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1021</v>
      </c>
      <c r="C92" s="942" t="s">
        <v>1022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1022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2030</v>
      </c>
      <c r="C93" s="776" t="s">
        <v>712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712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172</v>
      </c>
      <c r="C94" s="948" t="s">
        <v>171</v>
      </c>
      <c r="D94" s="948"/>
      <c r="E94" s="1444">
        <f>+OTCHET!E590</f>
        <v>0</v>
      </c>
      <c r="F94" s="1444">
        <f t="shared" si="5"/>
        <v>0</v>
      </c>
      <c r="G94" s="1445">
        <f>+OTCHET!I590</f>
        <v>0</v>
      </c>
      <c r="H94" s="1446">
        <f>+OTCHET!J590</f>
        <v>0</v>
      </c>
      <c r="I94" s="1447">
        <f>+OTCHET!K590</f>
        <v>0</v>
      </c>
      <c r="J94" s="836"/>
      <c r="K94" s="1448" t="s">
        <v>171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1877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1878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1879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1880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1881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1879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1880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7">
        <f>+IF(+SUM(E$63:I$63)=0,0,"Контрола: дефицит/излишък = финансиране с обратен знак (V. + VІ. = 0)")</f>
        <v>0</v>
      </c>
      <c r="C103" s="958"/>
      <c r="D103" s="958"/>
      <c r="E103" s="959">
        <f>+E$62+E$64</f>
        <v>0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4" t="str">
        <f>+OTCHET!H601</f>
        <v>kmetsungurlare@abv.bg</v>
      </c>
      <c r="C105" s="961"/>
      <c r="D105" s="961"/>
      <c r="E105" s="669"/>
      <c r="F105" s="703"/>
      <c r="G105" s="1339">
        <f>+OTCHET!E601</f>
        <v>55715085</v>
      </c>
      <c r="H105" s="1339">
        <f>+OTCHET!F601</f>
        <v>0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2031</v>
      </c>
      <c r="C106" s="967"/>
      <c r="D106" s="967"/>
      <c r="E106" s="968"/>
      <c r="F106" s="968"/>
      <c r="G106" s="1704" t="s">
        <v>2032</v>
      </c>
      <c r="H106" s="1704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1920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697" t="str">
        <f>+OTCHET!D599</f>
        <v>Елена Ралчева</v>
      </c>
      <c r="F108" s="1697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1918</v>
      </c>
      <c r="C111" s="961"/>
      <c r="D111" s="961"/>
      <c r="E111" s="972"/>
      <c r="F111" s="972"/>
      <c r="G111" s="689"/>
      <c r="H111" s="974" t="s">
        <v>1921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697" t="str">
        <f>+OTCHET!G596</f>
        <v>Елена Ралчева</v>
      </c>
      <c r="F112" s="1697"/>
      <c r="G112" s="977"/>
      <c r="H112" s="689"/>
      <c r="I112" s="1338" t="str">
        <f>+OTCHET!G599</f>
        <v>инж. Васил Панделиев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78">
      <selection activeCell="D601" sqref="D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816</v>
      </c>
      <c r="B1" s="2" t="s">
        <v>817</v>
      </c>
      <c r="C1" s="2" t="s">
        <v>818</v>
      </c>
      <c r="D1" s="3" t="s">
        <v>819</v>
      </c>
      <c r="E1" s="2" t="s">
        <v>820</v>
      </c>
      <c r="F1" s="2" t="s">
        <v>821</v>
      </c>
      <c r="G1" s="2" t="s">
        <v>821</v>
      </c>
      <c r="H1" s="2" t="s">
        <v>821</v>
      </c>
      <c r="I1" s="2" t="s">
        <v>821</v>
      </c>
      <c r="J1" s="2" t="s">
        <v>821</v>
      </c>
      <c r="K1" s="2" t="s">
        <v>821</v>
      </c>
      <c r="L1" s="2" t="s">
        <v>821</v>
      </c>
      <c r="M1" s="4" t="s">
        <v>822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0" t="s">
        <v>1917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81</v>
      </c>
      <c r="F5" s="103" t="s">
        <v>81</v>
      </c>
      <c r="G5" s="103" t="s">
        <v>81</v>
      </c>
      <c r="H5" s="103" t="s">
        <v>81</v>
      </c>
      <c r="I5" s="103" t="s">
        <v>81</v>
      </c>
      <c r="J5" s="103" t="s">
        <v>81</v>
      </c>
      <c r="K5" s="103" t="s">
        <v>81</v>
      </c>
      <c r="L5" s="103" t="s">
        <v>81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81</v>
      </c>
      <c r="G6" s="103" t="s">
        <v>81</v>
      </c>
      <c r="H6" s="103" t="s">
        <v>81</v>
      </c>
      <c r="I6" s="103" t="s">
        <v>81</v>
      </c>
      <c r="J6" s="103" t="s">
        <v>81</v>
      </c>
      <c r="K6" s="103" t="s">
        <v>81</v>
      </c>
      <c r="L6" s="103" t="s">
        <v>81</v>
      </c>
      <c r="M6" s="7">
        <v>1</v>
      </c>
      <c r="N6" s="108"/>
    </row>
    <row r="7" spans="2:14" ht="15.75" customHeight="1">
      <c r="B7" s="1722" t="str">
        <f>VLOOKUP(E15,SMETKA,2,FALSE)</f>
        <v>ОТЧЕТНИ ДАННИ ПО ЕБК ЗА СМЕТКИТЕ ЗА СРЕДСТВАТА ОТ ЕВРОПЕЙСКИЯ СЪЮЗ - РА</v>
      </c>
      <c r="C7" s="1723"/>
      <c r="D7" s="17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82</v>
      </c>
      <c r="F8" s="113" t="s">
        <v>1876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24" t="s">
        <v>1681</v>
      </c>
      <c r="C9" s="1725"/>
      <c r="D9" s="1726"/>
      <c r="E9" s="115">
        <v>42736</v>
      </c>
      <c r="F9" s="116">
        <v>42947</v>
      </c>
      <c r="G9" s="113"/>
      <c r="H9" s="1380">
        <v>57250</v>
      </c>
      <c r="I9" s="1780"/>
      <c r="J9" s="1781"/>
      <c r="K9" s="113"/>
      <c r="L9" s="113"/>
      <c r="M9" s="7">
        <v>1</v>
      </c>
      <c r="N9" s="108"/>
    </row>
    <row r="10" spans="2:14" ht="15">
      <c r="B10" s="117" t="s">
        <v>1840</v>
      </c>
      <c r="C10" s="103"/>
      <c r="D10" s="104"/>
      <c r="E10" s="113"/>
      <c r="F10" s="1563" t="str">
        <f>VLOOKUP(F9,DateName,2,FALSE)</f>
        <v>юли</v>
      </c>
      <c r="G10" s="113"/>
      <c r="H10" s="114"/>
      <c r="I10" s="1782" t="s">
        <v>2013</v>
      </c>
      <c r="J10" s="178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3"/>
      <c r="J11" s="1783"/>
      <c r="K11" s="113"/>
      <c r="L11" s="113"/>
      <c r="M11" s="7">
        <v>1</v>
      </c>
      <c r="N11" s="108"/>
    </row>
    <row r="12" spans="2:14" ht="27" customHeight="1">
      <c r="B12" s="1727" t="str">
        <f>VLOOKUP(F12,PRBK,2,FALSE)</f>
        <v>Сунгурларе</v>
      </c>
      <c r="C12" s="1728"/>
      <c r="D12" s="1729"/>
      <c r="E12" s="118" t="s">
        <v>2007</v>
      </c>
      <c r="F12" s="1547" t="s">
        <v>638</v>
      </c>
      <c r="G12" s="113"/>
      <c r="H12" s="114"/>
      <c r="I12" s="1783"/>
      <c r="J12" s="1783"/>
      <c r="K12" s="113"/>
      <c r="L12" s="113"/>
      <c r="M12" s="7">
        <v>1</v>
      </c>
      <c r="N12" s="108"/>
    </row>
    <row r="13" spans="2:14" ht="18" customHeight="1">
      <c r="B13" s="119" t="s">
        <v>1841</v>
      </c>
      <c r="C13" s="103"/>
      <c r="D13" s="104"/>
      <c r="E13" s="120"/>
      <c r="F13" s="114"/>
      <c r="G13" s="114" t="s">
        <v>81</v>
      </c>
      <c r="H13" s="121"/>
      <c r="I13" s="122"/>
      <c r="J13" s="123"/>
      <c r="K13" s="123" t="s">
        <v>81</v>
      </c>
      <c r="L13" s="123" t="s">
        <v>81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1933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4" t="s">
        <v>1680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1934</v>
      </c>
      <c r="E19" s="1705" t="s">
        <v>1663</v>
      </c>
      <c r="F19" s="1706"/>
      <c r="G19" s="1706"/>
      <c r="H19" s="1707"/>
      <c r="I19" s="1711" t="s">
        <v>1664</v>
      </c>
      <c r="J19" s="1712"/>
      <c r="K19" s="1712"/>
      <c r="L19" s="1713"/>
      <c r="M19" s="7">
        <v>1</v>
      </c>
      <c r="N19" s="108"/>
    </row>
    <row r="20" spans="2:14" ht="49.5" customHeight="1">
      <c r="B20" s="134" t="s">
        <v>710</v>
      </c>
      <c r="C20" s="135" t="s">
        <v>84</v>
      </c>
      <c r="D20" s="136" t="s">
        <v>1935</v>
      </c>
      <c r="E20" s="137" t="s">
        <v>2008</v>
      </c>
      <c r="F20" s="1371" t="s">
        <v>1844</v>
      </c>
      <c r="G20" s="1372" t="s">
        <v>1845</v>
      </c>
      <c r="H20" s="1373" t="s">
        <v>1843</v>
      </c>
      <c r="I20" s="1560" t="s">
        <v>2009</v>
      </c>
      <c r="J20" s="1561" t="s">
        <v>2010</v>
      </c>
      <c r="K20" s="1562" t="s">
        <v>2011</v>
      </c>
      <c r="L20" s="1381" t="s">
        <v>2012</v>
      </c>
      <c r="M20" s="7">
        <v>1</v>
      </c>
      <c r="N20" s="138"/>
    </row>
    <row r="21" spans="2:14" ht="18.75">
      <c r="B21" s="139"/>
      <c r="C21" s="140"/>
      <c r="D21" s="141" t="s">
        <v>85</v>
      </c>
      <c r="E21" s="142" t="s">
        <v>823</v>
      </c>
      <c r="F21" s="143" t="s">
        <v>824</v>
      </c>
      <c r="G21" s="144" t="s">
        <v>1757</v>
      </c>
      <c r="H21" s="145" t="s">
        <v>1758</v>
      </c>
      <c r="I21" s="143" t="s">
        <v>1737</v>
      </c>
      <c r="J21" s="144" t="s">
        <v>1910</v>
      </c>
      <c r="K21" s="145" t="s">
        <v>1911</v>
      </c>
      <c r="L21" s="1382" t="s">
        <v>1912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20" t="s">
        <v>86</v>
      </c>
      <c r="D22" s="17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87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1629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1630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1631</v>
      </c>
      <c r="E26" s="296">
        <f>F26+G26+H26</f>
        <v>0</v>
      </c>
      <c r="F26" s="489">
        <v>0</v>
      </c>
      <c r="G26" s="1596">
        <v>0</v>
      </c>
      <c r="H26" s="160">
        <v>0</v>
      </c>
      <c r="I26" s="489">
        <v>0</v>
      </c>
      <c r="J26" s="1596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1761</v>
      </c>
      <c r="E27" s="315">
        <f>F27+G27+H27</f>
        <v>0</v>
      </c>
      <c r="F27" s="1442">
        <v>0</v>
      </c>
      <c r="G27" s="1443">
        <v>0</v>
      </c>
      <c r="H27" s="166">
        <v>0</v>
      </c>
      <c r="I27" s="1442">
        <v>0</v>
      </c>
      <c r="J27" s="144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20" t="s">
        <v>88</v>
      </c>
      <c r="D28" s="1721"/>
      <c r="E28" s="1340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0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89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772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773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774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20" t="s">
        <v>775</v>
      </c>
      <c r="D33" s="1721"/>
      <c r="E33" s="1340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0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776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777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1936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778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1762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20" t="s">
        <v>769</v>
      </c>
      <c r="D39" s="1721"/>
      <c r="E39" s="1340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0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779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780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781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782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1913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1914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1937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783</v>
      </c>
      <c r="D47" s="183"/>
      <c r="E47" s="1340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0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784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785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786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787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788</v>
      </c>
      <c r="D52" s="183"/>
      <c r="E52" s="1340">
        <f aca="true" t="shared" si="8" ref="E52:L52">SUM(E53:E57)</f>
        <v>0</v>
      </c>
      <c r="F52" s="1603">
        <f t="shared" si="8"/>
        <v>0</v>
      </c>
      <c r="G52" s="169">
        <f t="shared" si="8"/>
        <v>0</v>
      </c>
      <c r="H52" s="170">
        <f>SUM(H53:H57)</f>
        <v>0</v>
      </c>
      <c r="I52" s="1603">
        <f t="shared" si="8"/>
        <v>0</v>
      </c>
      <c r="J52" s="169">
        <f t="shared" si="8"/>
        <v>0</v>
      </c>
      <c r="K52" s="170">
        <f>SUM(K53:K57)</f>
        <v>0</v>
      </c>
      <c r="L52" s="1340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789</v>
      </c>
      <c r="E53" s="1597">
        <f t="shared" si="3"/>
        <v>0</v>
      </c>
      <c r="F53" s="487">
        <v>0</v>
      </c>
      <c r="G53" s="1600"/>
      <c r="H53" s="1573">
        <v>0</v>
      </c>
      <c r="I53" s="487">
        <v>0</v>
      </c>
      <c r="J53" s="160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790</v>
      </c>
      <c r="E54" s="1598">
        <f t="shared" si="3"/>
        <v>0</v>
      </c>
      <c r="F54" s="489">
        <v>0</v>
      </c>
      <c r="G54" s="1601"/>
      <c r="H54" s="1574">
        <v>0</v>
      </c>
      <c r="I54" s="489">
        <v>0</v>
      </c>
      <c r="J54" s="160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791</v>
      </c>
      <c r="E55" s="1598">
        <f t="shared" si="3"/>
        <v>0</v>
      </c>
      <c r="F55" s="489">
        <v>0</v>
      </c>
      <c r="G55" s="1601"/>
      <c r="H55" s="1574">
        <v>0</v>
      </c>
      <c r="I55" s="489">
        <v>0</v>
      </c>
      <c r="J55" s="160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792</v>
      </c>
      <c r="E56" s="1598">
        <f t="shared" si="3"/>
        <v>0</v>
      </c>
      <c r="F56" s="489">
        <v>0</v>
      </c>
      <c r="G56" s="1601"/>
      <c r="H56" s="1574">
        <v>0</v>
      </c>
      <c r="I56" s="489">
        <v>0</v>
      </c>
      <c r="J56" s="160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793</v>
      </c>
      <c r="E57" s="1599">
        <f t="shared" si="3"/>
        <v>0</v>
      </c>
      <c r="F57" s="491">
        <v>0</v>
      </c>
      <c r="G57" s="1602"/>
      <c r="H57" s="1575">
        <v>0</v>
      </c>
      <c r="I57" s="491">
        <v>0</v>
      </c>
      <c r="J57" s="160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794</v>
      </c>
      <c r="D58" s="183"/>
      <c r="E58" s="1340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0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795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796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797</v>
      </c>
      <c r="D61" s="183"/>
      <c r="E61" s="1340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0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798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799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800</v>
      </c>
      <c r="D64" s="183"/>
      <c r="E64" s="1340">
        <f t="shared" si="3"/>
        <v>0</v>
      </c>
      <c r="F64" s="1439">
        <v>0</v>
      </c>
      <c r="G64" s="1440">
        <v>0</v>
      </c>
      <c r="H64" s="1441">
        <v>0</v>
      </c>
      <c r="I64" s="1439">
        <v>0</v>
      </c>
      <c r="J64" s="1440">
        <v>0</v>
      </c>
      <c r="K64" s="1441">
        <v>0</v>
      </c>
      <c r="L64" s="1340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801</v>
      </c>
      <c r="D65" s="183"/>
      <c r="E65" s="1340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0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802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1632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803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804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805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806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770</v>
      </c>
      <c r="D72" s="183"/>
      <c r="E72" s="1340">
        <f t="shared" si="3"/>
        <v>0</v>
      </c>
      <c r="F72" s="1439">
        <v>0</v>
      </c>
      <c r="G72" s="1440">
        <v>0</v>
      </c>
      <c r="H72" s="1441">
        <v>0</v>
      </c>
      <c r="I72" s="1439">
        <v>0</v>
      </c>
      <c r="J72" s="1440">
        <v>0</v>
      </c>
      <c r="K72" s="1441">
        <v>0</v>
      </c>
      <c r="L72" s="1340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509</v>
      </c>
      <c r="D73" s="183"/>
      <c r="E73" s="1340">
        <f t="shared" si="3"/>
        <v>0</v>
      </c>
      <c r="F73" s="1439">
        <v>0</v>
      </c>
      <c r="G73" s="1440">
        <v>0</v>
      </c>
      <c r="H73" s="1441">
        <v>0</v>
      </c>
      <c r="I73" s="1439">
        <v>0</v>
      </c>
      <c r="J73" s="1440">
        <v>0</v>
      </c>
      <c r="K73" s="1441">
        <v>0</v>
      </c>
      <c r="L73" s="1340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807</v>
      </c>
      <c r="D74" s="183"/>
      <c r="E74" s="1340">
        <f t="shared" si="3"/>
        <v>0</v>
      </c>
      <c r="F74" s="1439">
        <v>0</v>
      </c>
      <c r="G74" s="190"/>
      <c r="H74" s="1441">
        <v>0</v>
      </c>
      <c r="I74" s="1439">
        <v>0</v>
      </c>
      <c r="J74" s="190"/>
      <c r="K74" s="1441">
        <v>0</v>
      </c>
      <c r="L74" s="1340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808</v>
      </c>
      <c r="D75" s="183"/>
      <c r="E75" s="1340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0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809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810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811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812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813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814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135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136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137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138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139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140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141</v>
      </c>
      <c r="D90" s="183"/>
      <c r="E90" s="1340">
        <f aca="true" t="shared" si="15" ref="E90:L90">SUM(E91:E92)</f>
        <v>0</v>
      </c>
      <c r="F90" s="168">
        <f t="shared" si="15"/>
        <v>0</v>
      </c>
      <c r="G90" s="1440">
        <v>0</v>
      </c>
      <c r="H90" s="170">
        <f>SUM(H91:H92)</f>
        <v>0</v>
      </c>
      <c r="I90" s="168">
        <f t="shared" si="15"/>
        <v>0</v>
      </c>
      <c r="J90" s="1440">
        <v>0</v>
      </c>
      <c r="K90" s="170">
        <f>SUM(K91:K92)</f>
        <v>0</v>
      </c>
      <c r="L90" s="1340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142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833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834</v>
      </c>
      <c r="D93" s="183"/>
      <c r="E93" s="1340">
        <f t="shared" si="3"/>
        <v>0</v>
      </c>
      <c r="F93" s="1439">
        <v>0</v>
      </c>
      <c r="G93" s="1440">
        <v>0</v>
      </c>
      <c r="H93" s="1441">
        <v>0</v>
      </c>
      <c r="I93" s="1439">
        <v>0</v>
      </c>
      <c r="J93" s="1440">
        <v>0</v>
      </c>
      <c r="K93" s="1441">
        <v>0</v>
      </c>
      <c r="L93" s="1340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835</v>
      </c>
      <c r="D94" s="183"/>
      <c r="E94" s="1340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0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836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837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838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839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840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841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842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146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147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148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149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150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151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152</v>
      </c>
      <c r="D108" s="183"/>
      <c r="E108" s="1340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0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153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154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913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1904</v>
      </c>
      <c r="D112" s="183"/>
      <c r="E112" s="1340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0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155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1938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1905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156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157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1939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158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159</v>
      </c>
      <c r="D120" s="183"/>
      <c r="E120" s="1340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0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160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161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162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1940</v>
      </c>
      <c r="D124" s="183"/>
      <c r="E124" s="1340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0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163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1771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1772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1773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1774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1775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1776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1777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914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1778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1779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1780</v>
      </c>
      <c r="D136" s="183"/>
      <c r="E136" s="1340">
        <f t="shared" si="26"/>
        <v>0</v>
      </c>
      <c r="F136" s="1439">
        <v>0</v>
      </c>
      <c r="G136" s="190"/>
      <c r="H136" s="1441">
        <v>0</v>
      </c>
      <c r="I136" s="1439">
        <v>0</v>
      </c>
      <c r="J136" s="190"/>
      <c r="K136" s="1441">
        <v>0</v>
      </c>
      <c r="L136" s="1340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1781</v>
      </c>
      <c r="D137" s="183"/>
      <c r="E137" s="1340">
        <f t="shared" si="26"/>
        <v>0</v>
      </c>
      <c r="F137" s="189"/>
      <c r="G137" s="190"/>
      <c r="H137" s="1441">
        <v>0</v>
      </c>
      <c r="I137" s="189"/>
      <c r="J137" s="190"/>
      <c r="K137" s="1441">
        <v>0</v>
      </c>
      <c r="L137" s="1340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985</v>
      </c>
      <c r="D138" s="183"/>
      <c r="E138" s="1340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0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986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987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988</v>
      </c>
      <c r="D141" s="183"/>
      <c r="E141" s="1340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0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1941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1942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1943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1944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1945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1946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1947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1948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1633</v>
      </c>
      <c r="D150" s="183"/>
      <c r="E150" s="1340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0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1634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1635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1636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1637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1638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1639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1640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1641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915</v>
      </c>
      <c r="D159" s="183"/>
      <c r="E159" s="1340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0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916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1949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917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918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919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920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921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922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1950</v>
      </c>
      <c r="C168" s="209" t="s">
        <v>1782</v>
      </c>
      <c r="D168" s="210" t="s">
        <v>1951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4">
        <v>113</v>
      </c>
      <c r="B169" s="1625"/>
      <c r="C169" s="1624"/>
      <c r="D169" s="1626" t="s">
        <v>1642</v>
      </c>
      <c r="E169" s="1594">
        <v>0</v>
      </c>
      <c r="F169" s="1594">
        <v>0</v>
      </c>
      <c r="G169" s="159"/>
      <c r="H169" s="1595">
        <v>0</v>
      </c>
      <c r="I169" s="1594">
        <v>0</v>
      </c>
      <c r="J169" s="159"/>
      <c r="K169" s="1595">
        <v>0</v>
      </c>
      <c r="L169" s="1595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39" t="str">
        <f>$B$7</f>
        <v>ОТЧЕТНИ ДАННИ ПО ЕБК ЗА СМЕТКИТЕ ЗА СРЕДСТВАТА ОТ ЕВРОПЕЙСКИЯ СЪЮЗ - РА</v>
      </c>
      <c r="C173" s="1740"/>
      <c r="D173" s="1740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82</v>
      </c>
      <c r="F174" s="226" t="s">
        <v>1876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36" t="str">
        <f>$B$9</f>
        <v>Община Сунгурларе</v>
      </c>
      <c r="C175" s="1737"/>
      <c r="D175" s="1738"/>
      <c r="E175" s="115">
        <f>$E$9</f>
        <v>42736</v>
      </c>
      <c r="F175" s="227">
        <f>$F$9</f>
        <v>42947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27" t="str">
        <f>$B$12</f>
        <v>Сунгурларе</v>
      </c>
      <c r="C178" s="1728"/>
      <c r="D178" s="1729"/>
      <c r="E178" s="232" t="s">
        <v>1932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1933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83</v>
      </c>
      <c r="I181" s="245"/>
      <c r="J181" s="245"/>
      <c r="K181" s="245"/>
      <c r="L181" s="1341" t="s">
        <v>83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1783</v>
      </c>
      <c r="E182" s="1705" t="s">
        <v>1665</v>
      </c>
      <c r="F182" s="1706"/>
      <c r="G182" s="1706"/>
      <c r="H182" s="1707"/>
      <c r="I182" s="1714" t="s">
        <v>1666</v>
      </c>
      <c r="J182" s="1715"/>
      <c r="K182" s="1715"/>
      <c r="L182" s="1716"/>
      <c r="M182" s="7">
        <v>1</v>
      </c>
      <c r="N182" s="225"/>
    </row>
    <row r="183" spans="2:14" s="10" customFormat="1" ht="44.25" customHeight="1" thickBot="1">
      <c r="B183" s="251" t="s">
        <v>710</v>
      </c>
      <c r="C183" s="252" t="s">
        <v>84</v>
      </c>
      <c r="D183" s="253" t="s">
        <v>1718</v>
      </c>
      <c r="E183" s="137" t="str">
        <f>E20</f>
        <v>Уточнен план                Общо</v>
      </c>
      <c r="F183" s="1371" t="str">
        <f aca="true" t="shared" si="40" ref="F183:L183">F20</f>
        <v>държавни дейности</v>
      </c>
      <c r="G183" s="1372" t="str">
        <f t="shared" si="40"/>
        <v>местни дейности</v>
      </c>
      <c r="H183" s="1373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1784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34" t="s">
        <v>1785</v>
      </c>
      <c r="D186" s="1735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1786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1787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30" t="s">
        <v>1788</v>
      </c>
      <c r="D189" s="1731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1789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1790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223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224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225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32" t="s">
        <v>843</v>
      </c>
      <c r="D195" s="1733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844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1952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1913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845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846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1915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847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43" t="s">
        <v>848</v>
      </c>
      <c r="D203" s="1744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30" t="s">
        <v>849</v>
      </c>
      <c r="D204" s="1731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850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851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852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853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854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855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856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857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858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859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1916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860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1842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861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1953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956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862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41" t="s">
        <v>923</v>
      </c>
      <c r="D222" s="174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1954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1955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1956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41" t="s">
        <v>1763</v>
      </c>
      <c r="D226" s="174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863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864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865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866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867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41" t="s">
        <v>868</v>
      </c>
      <c r="D232" s="174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957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869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41" t="s">
        <v>870</v>
      </c>
      <c r="D235" s="174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47" t="s">
        <v>871</v>
      </c>
      <c r="D236" s="1748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47" t="s">
        <v>872</v>
      </c>
      <c r="D237" s="1748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47" t="s">
        <v>1305</v>
      </c>
      <c r="D238" s="174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41" t="s">
        <v>873</v>
      </c>
      <c r="D239" s="174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1643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874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875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876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877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1644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878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879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880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881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1756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882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883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884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1306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41" t="s">
        <v>885</v>
      </c>
      <c r="D255" s="174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41" t="s">
        <v>886</v>
      </c>
      <c r="D256" s="174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41" t="s">
        <v>887</v>
      </c>
      <c r="D257" s="174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41" t="s">
        <v>888</v>
      </c>
      <c r="D258" s="174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889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890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891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892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893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894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41" t="s">
        <v>1310</v>
      </c>
      <c r="D265" s="174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895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896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897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41" t="s">
        <v>1307</v>
      </c>
      <c r="D269" s="174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41" t="s">
        <v>1308</v>
      </c>
      <c r="D270" s="174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47" t="s">
        <v>898</v>
      </c>
      <c r="D271" s="1748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41" t="s">
        <v>924</v>
      </c>
      <c r="D272" s="174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925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926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45" t="s">
        <v>899</v>
      </c>
      <c r="D275" s="1746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45" t="s">
        <v>900</v>
      </c>
      <c r="D276" s="1746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901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902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246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247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248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249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250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45" t="s">
        <v>251</v>
      </c>
      <c r="D284" s="1746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958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252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45" t="s">
        <v>1726</v>
      </c>
      <c r="D287" s="1746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41" t="s">
        <v>1727</v>
      </c>
      <c r="D288" s="174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1728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1729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1730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1731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49" t="s">
        <v>1957</v>
      </c>
      <c r="D293" s="1750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1732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1733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1734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1" t="s">
        <v>1735</v>
      </c>
      <c r="D297" s="1742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1950</v>
      </c>
      <c r="C301" s="393" t="s">
        <v>1782</v>
      </c>
      <c r="D301" s="394" t="s">
        <v>1958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2"/>
      <c r="C306" s="1753"/>
      <c r="D306" s="175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4"/>
      <c r="C308" s="1753"/>
      <c r="D308" s="175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4"/>
      <c r="C311" s="1753"/>
      <c r="D311" s="175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5"/>
      <c r="C340" s="1755"/>
      <c r="D340" s="1755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60" t="str">
        <f>$B$7</f>
        <v>ОТЧЕТНИ ДАННИ ПО ЕБК ЗА СМЕТКИТЕ ЗА СРЕДСТВАТА ОТ ЕВРОПЕЙСКИЯ СЪЮЗ - РА</v>
      </c>
      <c r="C344" s="1760"/>
      <c r="D344" s="1760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1931</v>
      </c>
      <c r="F345" s="406" t="s">
        <v>1876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36" t="str">
        <f>$B$9</f>
        <v>Община Сунгурларе</v>
      </c>
      <c r="C346" s="1737"/>
      <c r="D346" s="1738"/>
      <c r="E346" s="115">
        <f>$E$9</f>
        <v>42736</v>
      </c>
      <c r="F346" s="407">
        <f>$F$9</f>
        <v>42947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27" t="str">
        <f>$B$12</f>
        <v>Сунгурларе</v>
      </c>
      <c r="C349" s="1728"/>
      <c r="D349" s="1729"/>
      <c r="E349" s="410" t="s">
        <v>1932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42</v>
      </c>
      <c r="F351" s="414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83</v>
      </c>
      <c r="I352" s="245"/>
      <c r="J352" s="245"/>
      <c r="K352" s="245"/>
      <c r="L352" s="247" t="s">
        <v>83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1959</v>
      </c>
      <c r="E353" s="1717" t="s">
        <v>1667</v>
      </c>
      <c r="F353" s="1718"/>
      <c r="G353" s="1718"/>
      <c r="H353" s="1719"/>
      <c r="I353" s="418" t="s">
        <v>1668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710</v>
      </c>
      <c r="C354" s="423" t="s">
        <v>84</v>
      </c>
      <c r="D354" s="424" t="s">
        <v>1718</v>
      </c>
      <c r="E354" s="137" t="str">
        <f>E20</f>
        <v>Уточнен план                Общо</v>
      </c>
      <c r="F354" s="1371" t="str">
        <f aca="true" t="shared" si="80" ref="F354:L354">F20</f>
        <v>държавни дейности</v>
      </c>
      <c r="G354" s="1372" t="str">
        <f t="shared" si="80"/>
        <v>местни дейности</v>
      </c>
      <c r="H354" s="1373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1960</v>
      </c>
      <c r="C355" s="430"/>
      <c r="D355" s="431" t="s">
        <v>1719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58" t="s">
        <v>927</v>
      </c>
      <c r="D357" s="1759"/>
      <c r="E357" s="1342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2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928</v>
      </c>
      <c r="E358" s="1343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3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929</v>
      </c>
      <c r="E359" s="1344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4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982</v>
      </c>
      <c r="E360" s="1344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4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983</v>
      </c>
      <c r="E361" s="1344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4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930</v>
      </c>
      <c r="E362" s="1344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4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931</v>
      </c>
      <c r="E363" s="1345">
        <f t="shared" si="84"/>
        <v>0</v>
      </c>
      <c r="F363" s="1433">
        <v>0</v>
      </c>
      <c r="G363" s="1434">
        <v>0</v>
      </c>
      <c r="H363" s="451">
        <v>0</v>
      </c>
      <c r="I363" s="1433">
        <v>0</v>
      </c>
      <c r="J363" s="1434">
        <v>0</v>
      </c>
      <c r="K363" s="451">
        <v>0</v>
      </c>
      <c r="L363" s="1345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932</v>
      </c>
      <c r="E364" s="1346">
        <f t="shared" si="84"/>
        <v>0</v>
      </c>
      <c r="F364" s="1435">
        <v>0</v>
      </c>
      <c r="G364" s="1436">
        <v>0</v>
      </c>
      <c r="H364" s="456">
        <v>0</v>
      </c>
      <c r="I364" s="1435">
        <v>0</v>
      </c>
      <c r="J364" s="1436">
        <v>0</v>
      </c>
      <c r="K364" s="456">
        <v>0</v>
      </c>
      <c r="L364" s="1346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933</v>
      </c>
      <c r="E365" s="1345">
        <f t="shared" si="84"/>
        <v>0</v>
      </c>
      <c r="F365" s="1433">
        <v>0</v>
      </c>
      <c r="G365" s="1434">
        <v>0</v>
      </c>
      <c r="H365" s="451">
        <v>0</v>
      </c>
      <c r="I365" s="1433">
        <v>0</v>
      </c>
      <c r="J365" s="1434">
        <v>0</v>
      </c>
      <c r="K365" s="451">
        <v>0</v>
      </c>
      <c r="L365" s="1345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934</v>
      </c>
      <c r="E366" s="1346">
        <f t="shared" si="84"/>
        <v>0</v>
      </c>
      <c r="F366" s="1435">
        <v>0</v>
      </c>
      <c r="G366" s="1436">
        <v>0</v>
      </c>
      <c r="H366" s="456">
        <v>0</v>
      </c>
      <c r="I366" s="1435">
        <v>0</v>
      </c>
      <c r="J366" s="1436">
        <v>0</v>
      </c>
      <c r="K366" s="456">
        <v>0</v>
      </c>
      <c r="L366" s="1346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935</v>
      </c>
      <c r="E367" s="1344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4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936</v>
      </c>
      <c r="E368" s="1344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4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937</v>
      </c>
      <c r="E369" s="1344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4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959</v>
      </c>
      <c r="E370" s="1347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47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56" t="s">
        <v>938</v>
      </c>
      <c r="D371" s="1757"/>
      <c r="E371" s="1342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2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1961</v>
      </c>
      <c r="E372" s="1348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48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1962</v>
      </c>
      <c r="E373" s="1346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46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1963</v>
      </c>
      <c r="E374" s="1344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44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939</v>
      </c>
      <c r="E375" s="1344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44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1964</v>
      </c>
      <c r="E376" s="1344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44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1965</v>
      </c>
      <c r="E377" s="1349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49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1627</v>
      </c>
      <c r="E378" s="1350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50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56" t="s">
        <v>960</v>
      </c>
      <c r="D379" s="1757"/>
      <c r="E379" s="1342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2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940</v>
      </c>
      <c r="E380" s="1343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3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903</v>
      </c>
      <c r="E381" s="1345">
        <f t="shared" si="84"/>
        <v>0</v>
      </c>
      <c r="F381" s="1433">
        <v>0</v>
      </c>
      <c r="G381" s="1434">
        <v>0</v>
      </c>
      <c r="H381" s="451">
        <v>0</v>
      </c>
      <c r="I381" s="1433">
        <v>0</v>
      </c>
      <c r="J381" s="1434">
        <v>0</v>
      </c>
      <c r="K381" s="451">
        <v>0</v>
      </c>
      <c r="L381" s="1345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961</v>
      </c>
      <c r="E382" s="1346">
        <f t="shared" si="84"/>
        <v>0</v>
      </c>
      <c r="F382" s="1435">
        <v>0</v>
      </c>
      <c r="G382" s="1436">
        <v>0</v>
      </c>
      <c r="H382" s="456">
        <v>0</v>
      </c>
      <c r="I382" s="1435">
        <v>0</v>
      </c>
      <c r="J382" s="1436">
        <v>0</v>
      </c>
      <c r="K382" s="456">
        <v>0</v>
      </c>
      <c r="L382" s="1346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962</v>
      </c>
      <c r="E383" s="1347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47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56" t="s">
        <v>904</v>
      </c>
      <c r="D384" s="1757"/>
      <c r="E384" s="1342">
        <f aca="true" t="shared" si="89" ref="E384:L384">SUM(E385:E386)</f>
        <v>0</v>
      </c>
      <c r="F384" s="1578">
        <f t="shared" si="89"/>
        <v>0</v>
      </c>
      <c r="G384" s="1607">
        <f t="shared" si="89"/>
        <v>0</v>
      </c>
      <c r="H384" s="1610">
        <f>SUM(H385:H386)</f>
        <v>0</v>
      </c>
      <c r="I384" s="1578">
        <f t="shared" si="89"/>
        <v>0</v>
      </c>
      <c r="J384" s="1608">
        <f t="shared" si="89"/>
        <v>0</v>
      </c>
      <c r="K384" s="445">
        <f>SUM(K385:K386)</f>
        <v>0</v>
      </c>
      <c r="L384" s="1342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978</v>
      </c>
      <c r="E385" s="1569">
        <f t="shared" si="84"/>
        <v>0</v>
      </c>
      <c r="F385" s="152"/>
      <c r="G385" s="1600"/>
      <c r="H385" s="1605">
        <v>0</v>
      </c>
      <c r="I385" s="152"/>
      <c r="J385" s="1600"/>
      <c r="K385" s="1606">
        <v>0</v>
      </c>
      <c r="L385" s="1343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979</v>
      </c>
      <c r="E386" s="1576">
        <f t="shared" si="84"/>
        <v>0</v>
      </c>
      <c r="F386" s="471"/>
      <c r="G386" s="1609"/>
      <c r="H386" s="1611">
        <v>0</v>
      </c>
      <c r="I386" s="471"/>
      <c r="J386" s="1609"/>
      <c r="K386" s="175">
        <v>0</v>
      </c>
      <c r="L386" s="1347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56" t="s">
        <v>905</v>
      </c>
      <c r="D387" s="1757"/>
      <c r="E387" s="1342">
        <f aca="true" t="shared" si="90" ref="E387:L387">SUM(E388:E391)</f>
        <v>0</v>
      </c>
      <c r="F387" s="1604">
        <f t="shared" si="90"/>
        <v>0</v>
      </c>
      <c r="G387" s="474">
        <f t="shared" si="90"/>
        <v>0</v>
      </c>
      <c r="H387" s="445">
        <f>SUM(H388:H391)</f>
        <v>0</v>
      </c>
      <c r="I387" s="1604">
        <f t="shared" si="90"/>
        <v>0</v>
      </c>
      <c r="J387" s="444">
        <f t="shared" si="90"/>
        <v>0</v>
      </c>
      <c r="K387" s="445">
        <f>SUM(K388:K391)</f>
        <v>0</v>
      </c>
      <c r="L387" s="1342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1738</v>
      </c>
      <c r="E388" s="1569">
        <f t="shared" si="84"/>
        <v>0</v>
      </c>
      <c r="F388" s="487">
        <v>0</v>
      </c>
      <c r="G388" s="1577">
        <v>0</v>
      </c>
      <c r="H388" s="1573">
        <v>0</v>
      </c>
      <c r="I388" s="487">
        <v>0</v>
      </c>
      <c r="J388" s="1577">
        <v>0</v>
      </c>
      <c r="K388" s="154">
        <v>0</v>
      </c>
      <c r="L388" s="1343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1739</v>
      </c>
      <c r="E389" s="1570">
        <f t="shared" si="84"/>
        <v>0</v>
      </c>
      <c r="F389" s="489">
        <v>0</v>
      </c>
      <c r="G389" s="1577">
        <v>0</v>
      </c>
      <c r="H389" s="1574">
        <v>0</v>
      </c>
      <c r="I389" s="489">
        <v>0</v>
      </c>
      <c r="J389" s="1577">
        <v>0</v>
      </c>
      <c r="K389" s="160">
        <v>0</v>
      </c>
      <c r="L389" s="1344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226</v>
      </c>
      <c r="E390" s="1571">
        <f t="shared" si="84"/>
        <v>0</v>
      </c>
      <c r="F390" s="489">
        <v>0</v>
      </c>
      <c r="G390" s="1577">
        <v>0</v>
      </c>
      <c r="H390" s="1574">
        <v>0</v>
      </c>
      <c r="I390" s="489">
        <v>0</v>
      </c>
      <c r="J390" s="1577">
        <v>0</v>
      </c>
      <c r="K390" s="160">
        <v>0</v>
      </c>
      <c r="L390" s="1351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906</v>
      </c>
      <c r="E391" s="1572">
        <f t="shared" si="84"/>
        <v>0</v>
      </c>
      <c r="F391" s="491">
        <v>0</v>
      </c>
      <c r="G391" s="1577">
        <v>0</v>
      </c>
      <c r="H391" s="1575">
        <v>0</v>
      </c>
      <c r="I391" s="491">
        <v>0</v>
      </c>
      <c r="J391" s="1577">
        <v>0</v>
      </c>
      <c r="K391" s="175">
        <v>0</v>
      </c>
      <c r="L391" s="1352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56" t="s">
        <v>907</v>
      </c>
      <c r="D392" s="1757"/>
      <c r="E392" s="1342">
        <f aca="true" t="shared" si="91" ref="E392:L392">SUM(E393:E394)</f>
        <v>0</v>
      </c>
      <c r="F392" s="1579">
        <f t="shared" si="91"/>
        <v>0</v>
      </c>
      <c r="G392" s="474">
        <f t="shared" si="91"/>
        <v>0</v>
      </c>
      <c r="H392" s="445">
        <f>SUM(H393:H394)</f>
        <v>0</v>
      </c>
      <c r="I392" s="1579">
        <f t="shared" si="91"/>
        <v>0</v>
      </c>
      <c r="J392" s="444">
        <f t="shared" si="91"/>
        <v>0</v>
      </c>
      <c r="K392" s="445">
        <f>SUM(K393:K394)</f>
        <v>0</v>
      </c>
      <c r="L392" s="1342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1628</v>
      </c>
      <c r="E393" s="1343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43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980</v>
      </c>
      <c r="E394" s="1347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47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56" t="s">
        <v>908</v>
      </c>
      <c r="D395" s="1757"/>
      <c r="E395" s="1342">
        <f aca="true" t="shared" si="92" ref="E395:L395">SUM(E396:E397)</f>
        <v>0</v>
      </c>
      <c r="F395" s="1578">
        <f t="shared" si="92"/>
        <v>0</v>
      </c>
      <c r="G395" s="1607">
        <f t="shared" si="92"/>
        <v>0</v>
      </c>
      <c r="H395" s="1610">
        <f>SUM(H396:H397)</f>
        <v>0</v>
      </c>
      <c r="I395" s="1578">
        <f t="shared" si="92"/>
        <v>0</v>
      </c>
      <c r="J395" s="1608">
        <f t="shared" si="92"/>
        <v>0</v>
      </c>
      <c r="K395" s="445">
        <f>SUM(K396:K397)</f>
        <v>0</v>
      </c>
      <c r="L395" s="1342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1628</v>
      </c>
      <c r="E396" s="1569">
        <f t="shared" si="84"/>
        <v>0</v>
      </c>
      <c r="F396" s="152"/>
      <c r="G396" s="1600"/>
      <c r="H396" s="1573">
        <v>0</v>
      </c>
      <c r="I396" s="152"/>
      <c r="J396" s="1600"/>
      <c r="K396" s="1606">
        <v>0</v>
      </c>
      <c r="L396" s="1343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980</v>
      </c>
      <c r="E397" s="1576">
        <f t="shared" si="84"/>
        <v>0</v>
      </c>
      <c r="F397" s="471"/>
      <c r="G397" s="1609"/>
      <c r="H397" s="1611">
        <v>0</v>
      </c>
      <c r="I397" s="471"/>
      <c r="J397" s="1609"/>
      <c r="K397" s="175">
        <v>0</v>
      </c>
      <c r="L397" s="1347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56" t="s">
        <v>1966</v>
      </c>
      <c r="D398" s="1757"/>
      <c r="E398" s="1342">
        <f aca="true" t="shared" si="93" ref="E398:L398">SUM(E399:E400)</f>
        <v>0</v>
      </c>
      <c r="F398" s="1579">
        <f t="shared" si="93"/>
        <v>0</v>
      </c>
      <c r="G398" s="474">
        <f t="shared" si="93"/>
        <v>0</v>
      </c>
      <c r="H398" s="445">
        <f>SUM(H399:H400)</f>
        <v>0</v>
      </c>
      <c r="I398" s="1579">
        <f t="shared" si="93"/>
        <v>0</v>
      </c>
      <c r="J398" s="444">
        <f t="shared" si="93"/>
        <v>0</v>
      </c>
      <c r="K398" s="445">
        <f>SUM(K399:K400)</f>
        <v>0</v>
      </c>
      <c r="L398" s="1342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981</v>
      </c>
      <c r="E399" s="1343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3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980</v>
      </c>
      <c r="E400" s="1347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47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56" t="s">
        <v>1721</v>
      </c>
      <c r="D401" s="1757"/>
      <c r="E401" s="1342">
        <f t="shared" si="84"/>
        <v>0</v>
      </c>
      <c r="F401" s="484"/>
      <c r="G401" s="485"/>
      <c r="H401" s="1431">
        <v>0</v>
      </c>
      <c r="I401" s="484"/>
      <c r="J401" s="485"/>
      <c r="K401" s="1431">
        <v>0</v>
      </c>
      <c r="L401" s="1342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56" t="s">
        <v>1722</v>
      </c>
      <c r="D402" s="1757"/>
      <c r="E402" s="1342">
        <f aca="true" t="shared" si="94" ref="E402:L402">SUM(E403:E404)</f>
        <v>0</v>
      </c>
      <c r="F402" s="1578">
        <f t="shared" si="94"/>
        <v>0</v>
      </c>
      <c r="G402" s="1607">
        <f t="shared" si="94"/>
        <v>0</v>
      </c>
      <c r="H402" s="1610">
        <f>SUM(H403:H404)</f>
        <v>0</v>
      </c>
      <c r="I402" s="1578">
        <f t="shared" si="94"/>
        <v>0</v>
      </c>
      <c r="J402" s="1608">
        <f t="shared" si="94"/>
        <v>0</v>
      </c>
      <c r="K402" s="445">
        <f>SUM(K403:K404)</f>
        <v>0</v>
      </c>
      <c r="L402" s="1342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909</v>
      </c>
      <c r="E403" s="1569">
        <f t="shared" si="84"/>
        <v>0</v>
      </c>
      <c r="F403" s="487">
        <v>0</v>
      </c>
      <c r="G403" s="1612">
        <v>0</v>
      </c>
      <c r="H403" s="1573">
        <v>0</v>
      </c>
      <c r="I403" s="487">
        <v>0</v>
      </c>
      <c r="J403" s="1612">
        <v>0</v>
      </c>
      <c r="K403" s="1606">
        <v>0</v>
      </c>
      <c r="L403" s="1343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910</v>
      </c>
      <c r="E404" s="1576">
        <f t="shared" si="84"/>
        <v>0</v>
      </c>
      <c r="F404" s="1613">
        <v>0</v>
      </c>
      <c r="G404" s="1614">
        <v>0</v>
      </c>
      <c r="H404" s="1611">
        <v>0</v>
      </c>
      <c r="I404" s="1613">
        <v>0</v>
      </c>
      <c r="J404" s="1614">
        <v>0</v>
      </c>
      <c r="K404" s="175">
        <v>0</v>
      </c>
      <c r="L404" s="1347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56" t="s">
        <v>1740</v>
      </c>
      <c r="D405" s="1757"/>
      <c r="E405" s="1342">
        <f aca="true" t="shared" si="95" ref="E405:L405">SUM(E406:E407)</f>
        <v>0</v>
      </c>
      <c r="F405" s="1579">
        <f t="shared" si="95"/>
        <v>0</v>
      </c>
      <c r="G405" s="474">
        <f t="shared" si="95"/>
        <v>0</v>
      </c>
      <c r="H405" s="445">
        <f>SUM(H406:H407)</f>
        <v>0</v>
      </c>
      <c r="I405" s="1579">
        <f t="shared" si="95"/>
        <v>0</v>
      </c>
      <c r="J405" s="444">
        <f t="shared" si="95"/>
        <v>0</v>
      </c>
      <c r="K405" s="445">
        <f>SUM(K406:K407)</f>
        <v>0</v>
      </c>
      <c r="L405" s="1342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1741</v>
      </c>
      <c r="E406" s="1343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43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963</v>
      </c>
      <c r="E407" s="1347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47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56" t="s">
        <v>911</v>
      </c>
      <c r="D408" s="1757"/>
      <c r="E408" s="1342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2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1742</v>
      </c>
      <c r="E409" s="1353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3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1723</v>
      </c>
      <c r="E410" s="1351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1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815</v>
      </c>
      <c r="E411" s="1351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1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1967</v>
      </c>
      <c r="E412" s="1351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1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1743</v>
      </c>
      <c r="E413" s="1351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1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1744</v>
      </c>
      <c r="E414" s="1347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47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1950</v>
      </c>
      <c r="C415" s="494" t="s">
        <v>1782</v>
      </c>
      <c r="D415" s="495" t="s">
        <v>1968</v>
      </c>
      <c r="E415" s="512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5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5">
        <f>SUM(K357,K371,K379,K384,K387,K392,K395,K398,K401,K402,K405,K408)</f>
        <v>0</v>
      </c>
      <c r="L415" s="512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1969</v>
      </c>
      <c r="C416" s="499"/>
      <c r="D416" s="500" t="s">
        <v>1720</v>
      </c>
      <c r="E416" s="1354"/>
      <c r="F416" s="501"/>
      <c r="G416" s="501"/>
      <c r="H416" s="502"/>
      <c r="I416" s="501"/>
      <c r="J416" s="503"/>
      <c r="K416" s="503"/>
      <c r="L416" s="1369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5"/>
      <c r="F417" s="1583"/>
      <c r="G417" s="1583"/>
      <c r="H417" s="507"/>
      <c r="I417" s="1583"/>
      <c r="J417" s="1584"/>
      <c r="K417" s="508"/>
      <c r="L417" s="1370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56" t="s">
        <v>1808</v>
      </c>
      <c r="D418" s="1757"/>
      <c r="E418" s="1580">
        <f>F418+G418+H418</f>
        <v>0</v>
      </c>
      <c r="F418" s="1429">
        <v>0</v>
      </c>
      <c r="G418" s="1587">
        <v>0</v>
      </c>
      <c r="H418" s="1582">
        <v>0</v>
      </c>
      <c r="I418" s="1429">
        <v>0</v>
      </c>
      <c r="J418" s="1587">
        <v>0</v>
      </c>
      <c r="K418" s="1581">
        <v>0</v>
      </c>
      <c r="L418" s="1342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56" t="s">
        <v>1745</v>
      </c>
      <c r="D419" s="1757"/>
      <c r="E419" s="1580">
        <f>F419+G419+H419</f>
        <v>0</v>
      </c>
      <c r="F419" s="1429">
        <v>0</v>
      </c>
      <c r="G419" s="1587">
        <v>0</v>
      </c>
      <c r="H419" s="1582">
        <v>0</v>
      </c>
      <c r="I419" s="1429">
        <v>0</v>
      </c>
      <c r="J419" s="1587">
        <v>0</v>
      </c>
      <c r="K419" s="1581">
        <v>0</v>
      </c>
      <c r="L419" s="1342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56" t="s">
        <v>912</v>
      </c>
      <c r="D420" s="1757"/>
      <c r="E420" s="1342">
        <f>F420+G420+H420</f>
        <v>-82</v>
      </c>
      <c r="F420" s="1585"/>
      <c r="G420" s="1586">
        <v>-82</v>
      </c>
      <c r="H420" s="1431">
        <v>0</v>
      </c>
      <c r="I420" s="1585"/>
      <c r="J420" s="1586"/>
      <c r="K420" s="1431">
        <v>0</v>
      </c>
      <c r="L420" s="1342">
        <f>I420+J420+K420</f>
        <v>0</v>
      </c>
      <c r="M420" s="7">
        <f t="shared" si="83"/>
        <v>1</v>
      </c>
      <c r="N420" s="405"/>
    </row>
    <row r="421" spans="1:14" s="15" customFormat="1" ht="18" customHeight="1">
      <c r="A421" s="22">
        <v>295</v>
      </c>
      <c r="B421" s="458">
        <v>7700</v>
      </c>
      <c r="C421" s="1756" t="s">
        <v>1724</v>
      </c>
      <c r="D421" s="1757"/>
      <c r="E421" s="1342">
        <f>F421+G421+H421</f>
        <v>0</v>
      </c>
      <c r="F421" s="484"/>
      <c r="G421" s="485"/>
      <c r="H421" s="1431">
        <v>0</v>
      </c>
      <c r="I421" s="484"/>
      <c r="J421" s="485"/>
      <c r="K421" s="1431">
        <v>0</v>
      </c>
      <c r="L421" s="1342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56" t="s">
        <v>1970</v>
      </c>
      <c r="D422" s="1757"/>
      <c r="E422" s="1342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2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1746</v>
      </c>
      <c r="E423" s="1343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43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1971</v>
      </c>
      <c r="E424" s="1356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56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09" t="s">
        <v>1950</v>
      </c>
      <c r="C425" s="510" t="s">
        <v>1782</v>
      </c>
      <c r="D425" s="511" t="s">
        <v>1972</v>
      </c>
      <c r="E425" s="512">
        <f aca="true" t="shared" si="100" ref="E425:L425">SUM(E418,E419,E420,E421,E422)</f>
        <v>-82</v>
      </c>
      <c r="F425" s="513">
        <f t="shared" si="100"/>
        <v>0</v>
      </c>
      <c r="G425" s="514">
        <f t="shared" si="100"/>
        <v>-82</v>
      </c>
      <c r="H425" s="515">
        <f>SUM(H418,H419,H420,H421,H422)</f>
        <v>0</v>
      </c>
      <c r="I425" s="513">
        <f t="shared" si="100"/>
        <v>0</v>
      </c>
      <c r="J425" s="514">
        <f t="shared" si="100"/>
        <v>0</v>
      </c>
      <c r="K425" s="515">
        <f t="shared" si="100"/>
        <v>0</v>
      </c>
      <c r="L425" s="512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6"/>
      <c r="C427" s="516"/>
      <c r="D427" s="517"/>
      <c r="E427" s="517"/>
      <c r="F427" s="517"/>
      <c r="G427" s="517"/>
      <c r="H427" s="517"/>
      <c r="I427" s="517"/>
      <c r="J427" s="517"/>
      <c r="K427" s="517"/>
      <c r="L427" s="517"/>
      <c r="M427" s="517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8"/>
    </row>
    <row r="429" spans="1:14" ht="21" customHeight="1">
      <c r="A429" s="23"/>
      <c r="B429" s="1763" t="str">
        <f>$B$7</f>
        <v>ОТЧЕТНИ ДАННИ ПО ЕБК ЗА СМЕТКИТЕ ЗА СРЕДСТВАТА ОТ ЕВРОПЕЙСКИЯ СЪЮЗ - РА</v>
      </c>
      <c r="C429" s="1764"/>
      <c r="D429" s="176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8"/>
    </row>
    <row r="430" spans="1:14" ht="18.75" customHeight="1">
      <c r="A430" s="23"/>
      <c r="B430" s="229"/>
      <c r="C430" s="391"/>
      <c r="D430" s="400"/>
      <c r="E430" s="406" t="s">
        <v>1931</v>
      </c>
      <c r="F430" s="406" t="s">
        <v>1876</v>
      </c>
      <c r="G430" s="224"/>
      <c r="H430" s="224"/>
      <c r="I430" s="224"/>
      <c r="J430" s="224"/>
      <c r="K430" s="224"/>
      <c r="L430" s="224"/>
      <c r="M430" s="7">
        <v>1</v>
      </c>
      <c r="N430" s="518"/>
    </row>
    <row r="431" spans="1:14" ht="27" customHeight="1">
      <c r="A431" s="23"/>
      <c r="B431" s="1736" t="str">
        <f>$B$9</f>
        <v>Община Сунгурларе</v>
      </c>
      <c r="C431" s="1737"/>
      <c r="D431" s="1738"/>
      <c r="E431" s="115">
        <f>$E$9</f>
        <v>42736</v>
      </c>
      <c r="F431" s="407">
        <f>$F$9</f>
        <v>42947</v>
      </c>
      <c r="G431" s="224"/>
      <c r="H431" s="224"/>
      <c r="I431" s="224"/>
      <c r="J431" s="224"/>
      <c r="K431" s="224"/>
      <c r="L431" s="238"/>
      <c r="M431" s="7">
        <v>1</v>
      </c>
      <c r="N431" s="518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8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8"/>
    </row>
    <row r="434" spans="1:14" ht="27.75" customHeight="1">
      <c r="A434" s="23"/>
      <c r="B434" s="1727" t="str">
        <f>$B$12</f>
        <v>Сунгурларе</v>
      </c>
      <c r="C434" s="1728"/>
      <c r="D434" s="1729"/>
      <c r="E434" s="410" t="s">
        <v>1932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8"/>
    </row>
    <row r="436" spans="1:14" ht="18">
      <c r="A436" s="23"/>
      <c r="B436" s="238"/>
      <c r="C436" s="238"/>
      <c r="D436" s="519" t="s">
        <v>1933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8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83</v>
      </c>
      <c r="I437" s="245"/>
      <c r="J437" s="245"/>
      <c r="K437" s="245"/>
      <c r="L437" s="1341" t="s">
        <v>83</v>
      </c>
      <c r="M437" s="7">
        <v>1</v>
      </c>
      <c r="N437" s="518"/>
    </row>
    <row r="438" spans="1:14" ht="22.5" customHeight="1" thickBot="1">
      <c r="A438" s="23"/>
      <c r="B438" s="520"/>
      <c r="C438" s="391"/>
      <c r="D438" s="521"/>
      <c r="E438" s="1705" t="s">
        <v>1669</v>
      </c>
      <c r="F438" s="1706"/>
      <c r="G438" s="1706"/>
      <c r="H438" s="1707"/>
      <c r="I438" s="522" t="s">
        <v>1670</v>
      </c>
      <c r="J438" s="523"/>
      <c r="K438" s="524"/>
      <c r="L438" s="525"/>
      <c r="M438" s="7">
        <v>1</v>
      </c>
      <c r="N438" s="518"/>
    </row>
    <row r="439" spans="1:14" ht="48" customHeight="1">
      <c r="A439" s="23"/>
      <c r="B439" s="526"/>
      <c r="C439" s="526"/>
      <c r="D439" s="527" t="s">
        <v>1927</v>
      </c>
      <c r="E439" s="137" t="str">
        <f>E20</f>
        <v>Уточнен план                Общо</v>
      </c>
      <c r="F439" s="1371" t="str">
        <f aca="true" t="shared" si="101" ref="F439:L439">F20</f>
        <v>държавни дейности</v>
      </c>
      <c r="G439" s="1372" t="str">
        <f t="shared" si="101"/>
        <v>местни дейности</v>
      </c>
      <c r="H439" s="1373" t="str">
        <f t="shared" si="101"/>
        <v>дофинансиране</v>
      </c>
      <c r="I439" s="528" t="str">
        <f t="shared" si="101"/>
        <v>държавни дейности -ОТЧЕТ</v>
      </c>
      <c r="J439" s="529" t="str">
        <f t="shared" si="101"/>
        <v>местни дейности - ОТЧЕТ</v>
      </c>
      <c r="K439" s="530" t="str">
        <f t="shared" si="101"/>
        <v>дофинансиране - ОТЧЕТ</v>
      </c>
      <c r="L439" s="531" t="str">
        <f t="shared" si="101"/>
        <v>ОТЧЕТ                                    ОБЩО</v>
      </c>
      <c r="M439" s="7">
        <v>1</v>
      </c>
      <c r="N439" s="518"/>
    </row>
    <row r="440" spans="1:14" ht="19.5" thickBot="1">
      <c r="A440" s="23"/>
      <c r="B440" s="532"/>
      <c r="C440" s="533"/>
      <c r="D440" s="534" t="s">
        <v>1928</v>
      </c>
      <c r="E440" s="535" t="str">
        <f>E21</f>
        <v>(1)</v>
      </c>
      <c r="F440" s="536" t="str">
        <f aca="true" t="shared" si="102" ref="F440:L440">F21</f>
        <v>(2)</v>
      </c>
      <c r="G440" s="537" t="str">
        <f t="shared" si="102"/>
        <v>(3)</v>
      </c>
      <c r="H440" s="538" t="str">
        <f t="shared" si="102"/>
        <v>(4)</v>
      </c>
      <c r="I440" s="539" t="str">
        <f t="shared" si="102"/>
        <v>(5)</v>
      </c>
      <c r="J440" s="540" t="str">
        <f t="shared" si="102"/>
        <v>(6)</v>
      </c>
      <c r="K440" s="541" t="str">
        <f t="shared" si="102"/>
        <v>(7)</v>
      </c>
      <c r="L440" s="542" t="str">
        <f t="shared" si="102"/>
        <v>(8)</v>
      </c>
      <c r="M440" s="7">
        <v>1</v>
      </c>
      <c r="N440" s="518"/>
    </row>
    <row r="441" spans="1:14" ht="21" customHeight="1" thickTop="1">
      <c r="A441" s="23"/>
      <c r="B441" s="391"/>
      <c r="C441" s="543"/>
      <c r="D441" s="544" t="s">
        <v>1929</v>
      </c>
      <c r="E441" s="545">
        <f aca="true" t="shared" si="103" ref="E441:L441">+E168-E301+E415+E425</f>
        <v>-82</v>
      </c>
      <c r="F441" s="546">
        <f t="shared" si="103"/>
        <v>0</v>
      </c>
      <c r="G441" s="547">
        <f t="shared" si="103"/>
        <v>-82</v>
      </c>
      <c r="H441" s="548">
        <f>+H168-H301+H415+H425</f>
        <v>0</v>
      </c>
      <c r="I441" s="546">
        <f t="shared" si="103"/>
        <v>0</v>
      </c>
      <c r="J441" s="547">
        <f t="shared" si="103"/>
        <v>0</v>
      </c>
      <c r="K441" s="548">
        <f t="shared" si="103"/>
        <v>0</v>
      </c>
      <c r="L441" s="549">
        <f t="shared" si="103"/>
        <v>0</v>
      </c>
      <c r="M441" s="7">
        <v>1</v>
      </c>
      <c r="N441" s="518"/>
    </row>
    <row r="442" spans="1:14" ht="20.25" customHeight="1" thickBot="1">
      <c r="A442" s="23"/>
      <c r="B442" s="391"/>
      <c r="C442" s="550"/>
      <c r="D442" s="551" t="s">
        <v>1930</v>
      </c>
      <c r="E442" s="552">
        <f aca="true" t="shared" si="104" ref="E442:K443">+E593</f>
        <v>82</v>
      </c>
      <c r="F442" s="553">
        <f t="shared" si="104"/>
        <v>0</v>
      </c>
      <c r="G442" s="554">
        <f t="shared" si="104"/>
        <v>82</v>
      </c>
      <c r="H442" s="555">
        <f t="shared" si="104"/>
        <v>0</v>
      </c>
      <c r="I442" s="553">
        <f t="shared" si="104"/>
        <v>0</v>
      </c>
      <c r="J442" s="554">
        <f t="shared" si="104"/>
        <v>0</v>
      </c>
      <c r="K442" s="555">
        <f t="shared" si="104"/>
        <v>0</v>
      </c>
      <c r="L442" s="556">
        <f>+L593</f>
        <v>0</v>
      </c>
      <c r="M442" s="7">
        <v>1</v>
      </c>
      <c r="N442" s="518"/>
    </row>
    <row r="443" spans="1:14" ht="16.5" thickTop="1">
      <c r="A443" s="23"/>
      <c r="B443" s="391"/>
      <c r="C443" s="550"/>
      <c r="D443" s="557">
        <f>+IF(+SUM(E443:J443)=0,0,"Контрола: дефицит/излишък = финансиране с обратен знак (V. + VІ. = 0)")</f>
        <v>0</v>
      </c>
      <c r="E443" s="558">
        <f t="shared" si="104"/>
        <v>0</v>
      </c>
      <c r="F443" s="558"/>
      <c r="G443" s="558"/>
      <c r="H443" s="558"/>
      <c r="I443" s="558"/>
      <c r="J443" s="558"/>
      <c r="K443" s="558"/>
      <c r="L443" s="558">
        <f>+L594</f>
        <v>0</v>
      </c>
      <c r="M443" s="7">
        <v>1</v>
      </c>
      <c r="N443" s="518"/>
    </row>
    <row r="444" spans="1:14" ht="15">
      <c r="A444" s="23"/>
      <c r="B444" s="559"/>
      <c r="C444" s="559"/>
      <c r="D444" s="560"/>
      <c r="E444" s="560"/>
      <c r="F444" s="560"/>
      <c r="G444" s="560"/>
      <c r="H444" s="560"/>
      <c r="I444" s="560"/>
      <c r="J444" s="560"/>
      <c r="K444" s="560"/>
      <c r="L444" s="560"/>
      <c r="M444" s="7">
        <v>1</v>
      </c>
      <c r="N444" s="518"/>
    </row>
    <row r="445" spans="1:14" ht="20.25" customHeight="1">
      <c r="A445" s="23"/>
      <c r="B445" s="1769" t="str">
        <f>$B$7</f>
        <v>ОТЧЕТНИ ДАННИ ПО ЕБК ЗА СМЕТКИТЕ ЗА СРЕДСТВАТА ОТ ЕВРОПЕЙСКИЯ СЪЮЗ - РА</v>
      </c>
      <c r="C445" s="1770"/>
      <c r="D445" s="1770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8"/>
    </row>
    <row r="446" spans="1:14" ht="18.75" customHeight="1">
      <c r="A446" s="23"/>
      <c r="B446" s="229"/>
      <c r="C446" s="391"/>
      <c r="D446" s="400"/>
      <c r="E446" s="406" t="s">
        <v>1931</v>
      </c>
      <c r="F446" s="406" t="s">
        <v>1876</v>
      </c>
      <c r="G446" s="224"/>
      <c r="H446" s="224"/>
      <c r="I446" s="224"/>
      <c r="J446" s="224"/>
      <c r="K446" s="224"/>
      <c r="L446" s="238"/>
      <c r="M446" s="7">
        <v>1</v>
      </c>
      <c r="N446" s="518"/>
    </row>
    <row r="447" spans="1:14" ht="27" customHeight="1">
      <c r="A447" s="23"/>
      <c r="B447" s="1736" t="str">
        <f>$B$9</f>
        <v>Община Сунгурларе</v>
      </c>
      <c r="C447" s="1737"/>
      <c r="D447" s="1738"/>
      <c r="E447" s="115">
        <f>$E$9</f>
        <v>42736</v>
      </c>
      <c r="F447" s="407">
        <f>$F$9</f>
        <v>42947</v>
      </c>
      <c r="G447" s="224"/>
      <c r="H447" s="224"/>
      <c r="I447" s="224"/>
      <c r="J447" s="224"/>
      <c r="K447" s="224"/>
      <c r="L447" s="238"/>
      <c r="M447" s="7">
        <v>1</v>
      </c>
      <c r="N447" s="518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8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8"/>
    </row>
    <row r="450" spans="1:14" ht="27" customHeight="1">
      <c r="A450" s="23"/>
      <c r="B450" s="1727" t="str">
        <f>$B$12</f>
        <v>Сунгурларе</v>
      </c>
      <c r="C450" s="1728"/>
      <c r="D450" s="1729"/>
      <c r="E450" s="410" t="s">
        <v>1932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8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">
      <c r="A452" s="23"/>
      <c r="B452" s="237"/>
      <c r="C452" s="238"/>
      <c r="D452" s="519" t="s">
        <v>1933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8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83</v>
      </c>
      <c r="I453" s="245"/>
      <c r="J453" s="245"/>
      <c r="K453" s="245"/>
      <c r="L453" s="1341" t="s">
        <v>83</v>
      </c>
      <c r="M453" s="7">
        <v>1</v>
      </c>
      <c r="N453" s="518"/>
    </row>
    <row r="454" spans="1:14" ht="22.5" customHeight="1">
      <c r="A454" s="23"/>
      <c r="B454" s="561" t="s">
        <v>1973</v>
      </c>
      <c r="C454" s="562"/>
      <c r="D454" s="563"/>
      <c r="E454" s="1708" t="s">
        <v>1671</v>
      </c>
      <c r="F454" s="1709"/>
      <c r="G454" s="1709"/>
      <c r="H454" s="1710"/>
      <c r="I454" s="564" t="s">
        <v>1672</v>
      </c>
      <c r="J454" s="565"/>
      <c r="K454" s="565"/>
      <c r="L454" s="566"/>
      <c r="M454" s="7">
        <v>1</v>
      </c>
      <c r="N454" s="518"/>
    </row>
    <row r="455" spans="1:14" ht="60" customHeight="1">
      <c r="A455" s="23"/>
      <c r="B455" s="567" t="s">
        <v>710</v>
      </c>
      <c r="C455" s="568" t="s">
        <v>84</v>
      </c>
      <c r="D455" s="569" t="s">
        <v>1718</v>
      </c>
      <c r="E455" s="1367" t="str">
        <f>E20</f>
        <v>Уточнен план                Общо</v>
      </c>
      <c r="F455" s="1371" t="str">
        <f aca="true" t="shared" si="105" ref="F455:L455">F20</f>
        <v>държавни дейности</v>
      </c>
      <c r="G455" s="1372" t="str">
        <f t="shared" si="105"/>
        <v>местни дейности</v>
      </c>
      <c r="H455" s="1373" t="str">
        <f t="shared" si="105"/>
        <v>дофинансиране</v>
      </c>
      <c r="I455" s="570" t="str">
        <f t="shared" si="105"/>
        <v>държавни дейности -ОТЧЕТ</v>
      </c>
      <c r="J455" s="571" t="str">
        <f t="shared" si="105"/>
        <v>местни дейности - ОТЧЕТ</v>
      </c>
      <c r="K455" s="572" t="str">
        <f t="shared" si="105"/>
        <v>дофинансиране - ОТЧЕТ</v>
      </c>
      <c r="L455" s="573" t="str">
        <f t="shared" si="105"/>
        <v>ОТЧЕТ                                    ОБЩО</v>
      </c>
      <c r="M455" s="7">
        <v>1</v>
      </c>
      <c r="N455" s="518"/>
    </row>
    <row r="456" spans="1:14" ht="18.75">
      <c r="A456" s="23">
        <v>1</v>
      </c>
      <c r="B456" s="574"/>
      <c r="C456" s="575"/>
      <c r="D456" s="576" t="s">
        <v>1736</v>
      </c>
      <c r="E456" s="1368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8"/>
    </row>
    <row r="457" spans="1:14" s="15" customFormat="1" ht="18.75" customHeight="1">
      <c r="A457" s="22">
        <v>5</v>
      </c>
      <c r="B457" s="577">
        <v>7000</v>
      </c>
      <c r="C457" s="1761" t="s">
        <v>1809</v>
      </c>
      <c r="D457" s="1762"/>
      <c r="E457" s="578">
        <f aca="true" t="shared" si="107" ref="E457:L457">SUM(E458:E460)</f>
        <v>0</v>
      </c>
      <c r="F457" s="579">
        <f t="shared" si="107"/>
        <v>0</v>
      </c>
      <c r="G457" s="580">
        <f t="shared" si="107"/>
        <v>0</v>
      </c>
      <c r="H457" s="581">
        <f>SUM(H458:H460)</f>
        <v>0</v>
      </c>
      <c r="I457" s="579">
        <f t="shared" si="107"/>
        <v>0</v>
      </c>
      <c r="J457" s="580">
        <f t="shared" si="107"/>
        <v>0</v>
      </c>
      <c r="K457" s="581">
        <f t="shared" si="107"/>
        <v>0</v>
      </c>
      <c r="L457" s="578">
        <f t="shared" si="107"/>
        <v>0</v>
      </c>
      <c r="M457" s="7">
        <f aca="true" t="shared" si="108" ref="M457:M520">(IF($E457&lt;&gt;0,$M$2,IF($L457&lt;&gt;0,$M$2,"")))</f>
      </c>
      <c r="N457" s="518"/>
    </row>
    <row r="458" spans="1:14" ht="18.75" customHeight="1">
      <c r="A458" s="23">
        <v>10</v>
      </c>
      <c r="B458" s="582"/>
      <c r="C458" s="150">
        <v>7001</v>
      </c>
      <c r="D458" s="583" t="s">
        <v>1725</v>
      </c>
      <c r="E458" s="1343">
        <f>F458+G458+H458</f>
        <v>0</v>
      </c>
      <c r="F458" s="152"/>
      <c r="G458" s="153"/>
      <c r="H458" s="584">
        <v>0</v>
      </c>
      <c r="I458" s="152"/>
      <c r="J458" s="153"/>
      <c r="K458" s="584">
        <v>0</v>
      </c>
      <c r="L458" s="1343">
        <f>I458+J458+K458</f>
        <v>0</v>
      </c>
      <c r="M458" s="7">
        <f t="shared" si="108"/>
      </c>
      <c r="N458" s="518"/>
    </row>
    <row r="459" spans="1:14" ht="18.75" customHeight="1">
      <c r="A459" s="24">
        <v>20</v>
      </c>
      <c r="B459" s="582"/>
      <c r="C459" s="156">
        <v>7003</v>
      </c>
      <c r="D459" s="184" t="s">
        <v>1810</v>
      </c>
      <c r="E459" s="1344">
        <f>F459+G459+H459</f>
        <v>0</v>
      </c>
      <c r="F459" s="158"/>
      <c r="G459" s="159"/>
      <c r="H459" s="585">
        <v>0</v>
      </c>
      <c r="I459" s="158"/>
      <c r="J459" s="159"/>
      <c r="K459" s="585">
        <v>0</v>
      </c>
      <c r="L459" s="1344">
        <f>I459+J459+K459</f>
        <v>0</v>
      </c>
      <c r="M459" s="7">
        <f t="shared" si="108"/>
      </c>
      <c r="N459" s="518"/>
    </row>
    <row r="460" spans="1:14" ht="18.75" customHeight="1">
      <c r="A460" s="24">
        <v>25</v>
      </c>
      <c r="B460" s="582"/>
      <c r="C460" s="179">
        <v>7010</v>
      </c>
      <c r="D460" s="188" t="s">
        <v>1811</v>
      </c>
      <c r="E460" s="1347">
        <f>F460+G460+H460</f>
        <v>0</v>
      </c>
      <c r="F460" s="173"/>
      <c r="G460" s="174"/>
      <c r="H460" s="586">
        <v>0</v>
      </c>
      <c r="I460" s="173"/>
      <c r="J460" s="174"/>
      <c r="K460" s="586">
        <v>0</v>
      </c>
      <c r="L460" s="1347">
        <f>I460+J460+K460</f>
        <v>0</v>
      </c>
      <c r="M460" s="7">
        <f t="shared" si="108"/>
      </c>
      <c r="N460" s="518"/>
    </row>
    <row r="461" spans="1:14" s="15" customFormat="1" ht="15.75">
      <c r="A461" s="22">
        <v>30</v>
      </c>
      <c r="B461" s="577">
        <v>7100</v>
      </c>
      <c r="C461" s="1772" t="s">
        <v>1812</v>
      </c>
      <c r="D461" s="1772"/>
      <c r="E461" s="578">
        <f aca="true" t="shared" si="109" ref="E461:L461">+E462+E463</f>
        <v>0</v>
      </c>
      <c r="F461" s="587">
        <f t="shared" si="109"/>
        <v>0</v>
      </c>
      <c r="G461" s="580">
        <f t="shared" si="109"/>
        <v>0</v>
      </c>
      <c r="H461" s="581">
        <f>+H462+H463</f>
        <v>0</v>
      </c>
      <c r="I461" s="587">
        <f t="shared" si="109"/>
        <v>0</v>
      </c>
      <c r="J461" s="580">
        <f t="shared" si="109"/>
        <v>0</v>
      </c>
      <c r="K461" s="581">
        <f t="shared" si="109"/>
        <v>0</v>
      </c>
      <c r="L461" s="578">
        <f t="shared" si="109"/>
        <v>0</v>
      </c>
      <c r="M461" s="7">
        <f t="shared" si="108"/>
      </c>
      <c r="N461" s="518"/>
    </row>
    <row r="462" spans="1:14" ht="18.75" customHeight="1">
      <c r="A462" s="23">
        <v>35</v>
      </c>
      <c r="B462" s="582"/>
      <c r="C462" s="150">
        <v>7101</v>
      </c>
      <c r="D462" s="588" t="s">
        <v>1813</v>
      </c>
      <c r="E462" s="1343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43">
        <f>I462+J462+K462</f>
        <v>0</v>
      </c>
      <c r="M462" s="7">
        <f t="shared" si="108"/>
      </c>
      <c r="N462" s="518"/>
    </row>
    <row r="463" spans="1:14" ht="18.75" customHeight="1">
      <c r="A463" s="23">
        <v>40</v>
      </c>
      <c r="B463" s="582"/>
      <c r="C463" s="179">
        <v>7102</v>
      </c>
      <c r="D463" s="188" t="s">
        <v>1814</v>
      </c>
      <c r="E463" s="1347">
        <f>F463+G463+H463</f>
        <v>0</v>
      </c>
      <c r="F463" s="173"/>
      <c r="G463" s="174"/>
      <c r="H463" s="586">
        <v>0</v>
      </c>
      <c r="I463" s="173"/>
      <c r="J463" s="174"/>
      <c r="K463" s="586">
        <v>0</v>
      </c>
      <c r="L463" s="1347">
        <f>I463+J463+K463</f>
        <v>0</v>
      </c>
      <c r="M463" s="7">
        <f t="shared" si="108"/>
      </c>
      <c r="N463" s="518"/>
    </row>
    <row r="464" spans="1:14" s="15" customFormat="1" ht="15.75">
      <c r="A464" s="22">
        <v>45</v>
      </c>
      <c r="B464" s="577">
        <v>7200</v>
      </c>
      <c r="C464" s="1772" t="s">
        <v>1645</v>
      </c>
      <c r="D464" s="1772"/>
      <c r="E464" s="578">
        <f aca="true" t="shared" si="110" ref="E464:L464">+E465+E466</f>
        <v>0</v>
      </c>
      <c r="F464" s="587">
        <f t="shared" si="110"/>
        <v>0</v>
      </c>
      <c r="G464" s="580">
        <f t="shared" si="110"/>
        <v>0</v>
      </c>
      <c r="H464" s="581">
        <f>+H465+H466</f>
        <v>0</v>
      </c>
      <c r="I464" s="587">
        <f t="shared" si="110"/>
        <v>0</v>
      </c>
      <c r="J464" s="580">
        <f t="shared" si="110"/>
        <v>0</v>
      </c>
      <c r="K464" s="581">
        <f t="shared" si="110"/>
        <v>0</v>
      </c>
      <c r="L464" s="578">
        <f t="shared" si="110"/>
        <v>0</v>
      </c>
      <c r="M464" s="7">
        <f t="shared" si="108"/>
      </c>
      <c r="N464" s="518"/>
    </row>
    <row r="465" spans="1:14" ht="18.75" customHeight="1">
      <c r="A465" s="23">
        <v>50</v>
      </c>
      <c r="B465" s="582"/>
      <c r="C465" s="589">
        <v>7201</v>
      </c>
      <c r="D465" s="590" t="s">
        <v>1646</v>
      </c>
      <c r="E465" s="1357">
        <f>F465+G465+H465</f>
        <v>0</v>
      </c>
      <c r="F465" s="152"/>
      <c r="G465" s="591"/>
      <c r="H465" s="584">
        <v>0</v>
      </c>
      <c r="I465" s="152"/>
      <c r="J465" s="591"/>
      <c r="K465" s="584">
        <v>0</v>
      </c>
      <c r="L465" s="1357">
        <f>I465+J465+K465</f>
        <v>0</v>
      </c>
      <c r="M465" s="7">
        <f t="shared" si="108"/>
      </c>
      <c r="N465" s="518"/>
    </row>
    <row r="466" spans="1:14" ht="18.75" customHeight="1">
      <c r="A466" s="23">
        <v>55</v>
      </c>
      <c r="B466" s="582"/>
      <c r="C466" s="162">
        <v>7202</v>
      </c>
      <c r="D466" s="592" t="s">
        <v>1647</v>
      </c>
      <c r="E466" s="1356">
        <f>F466+G466+H466</f>
        <v>0</v>
      </c>
      <c r="F466" s="173"/>
      <c r="G466" s="165"/>
      <c r="H466" s="586">
        <v>0</v>
      </c>
      <c r="I466" s="173"/>
      <c r="J466" s="165"/>
      <c r="K466" s="586">
        <v>0</v>
      </c>
      <c r="L466" s="1356">
        <f>I466+J466+K466</f>
        <v>0</v>
      </c>
      <c r="M466" s="7">
        <f t="shared" si="108"/>
      </c>
      <c r="N466" s="518"/>
    </row>
    <row r="467" spans="1:14" s="15" customFormat="1" ht="18.75" customHeight="1">
      <c r="A467" s="22">
        <v>60</v>
      </c>
      <c r="B467" s="577">
        <v>7300</v>
      </c>
      <c r="C467" s="1761" t="s">
        <v>1815</v>
      </c>
      <c r="D467" s="1762"/>
      <c r="E467" s="578">
        <f aca="true" t="shared" si="111" ref="E467:L467">SUM(E468:E473)</f>
        <v>0</v>
      </c>
      <c r="F467" s="587">
        <f t="shared" si="111"/>
        <v>0</v>
      </c>
      <c r="G467" s="593">
        <f t="shared" si="111"/>
        <v>0</v>
      </c>
      <c r="H467" s="581">
        <f>SUM(H468:H473)</f>
        <v>0</v>
      </c>
      <c r="I467" s="587">
        <f t="shared" si="111"/>
        <v>0</v>
      </c>
      <c r="J467" s="593">
        <f t="shared" si="111"/>
        <v>0</v>
      </c>
      <c r="K467" s="581">
        <f t="shared" si="111"/>
        <v>0</v>
      </c>
      <c r="L467" s="578">
        <f t="shared" si="111"/>
        <v>0</v>
      </c>
      <c r="M467" s="7">
        <f t="shared" si="108"/>
      </c>
      <c r="N467" s="518"/>
    </row>
    <row r="468" spans="1:14" ht="18.75" customHeight="1">
      <c r="A468" s="23">
        <v>65</v>
      </c>
      <c r="B468" s="149"/>
      <c r="C468" s="589">
        <v>7320</v>
      </c>
      <c r="D468" s="594" t="s">
        <v>1816</v>
      </c>
      <c r="E468" s="1358">
        <f aca="true" t="shared" si="112" ref="E468:E473">F468+G468+H468</f>
        <v>0</v>
      </c>
      <c r="F468" s="595"/>
      <c r="G468" s="153"/>
      <c r="H468" s="584">
        <v>0</v>
      </c>
      <c r="I468" s="595"/>
      <c r="J468" s="153"/>
      <c r="K468" s="584">
        <v>0</v>
      </c>
      <c r="L468" s="1358">
        <f aca="true" t="shared" si="113" ref="L468:L473">I468+J468+K468</f>
        <v>0</v>
      </c>
      <c r="M468" s="7">
        <f t="shared" si="108"/>
      </c>
      <c r="N468" s="518"/>
    </row>
    <row r="469" spans="1:14" ht="31.5">
      <c r="A469" s="23">
        <v>85</v>
      </c>
      <c r="B469" s="149"/>
      <c r="C469" s="162">
        <v>7369</v>
      </c>
      <c r="D469" s="596" t="s">
        <v>1817</v>
      </c>
      <c r="E469" s="1359">
        <f t="shared" si="112"/>
        <v>0</v>
      </c>
      <c r="F469" s="164"/>
      <c r="G469" s="450"/>
      <c r="H469" s="597">
        <v>0</v>
      </c>
      <c r="I469" s="164"/>
      <c r="J469" s="450"/>
      <c r="K469" s="597">
        <v>0</v>
      </c>
      <c r="L469" s="1359">
        <f t="shared" si="113"/>
        <v>0</v>
      </c>
      <c r="M469" s="7">
        <f t="shared" si="108"/>
      </c>
      <c r="N469" s="518"/>
    </row>
    <row r="470" spans="1:14" ht="31.5">
      <c r="A470" s="23">
        <v>90</v>
      </c>
      <c r="B470" s="149"/>
      <c r="C470" s="598">
        <v>7370</v>
      </c>
      <c r="D470" s="599" t="s">
        <v>1818</v>
      </c>
      <c r="E470" s="1360">
        <f t="shared" si="112"/>
        <v>0</v>
      </c>
      <c r="F470" s="600"/>
      <c r="G470" s="601"/>
      <c r="H470" s="602">
        <v>0</v>
      </c>
      <c r="I470" s="600"/>
      <c r="J470" s="601"/>
      <c r="K470" s="602">
        <v>0</v>
      </c>
      <c r="L470" s="1360">
        <f t="shared" si="113"/>
        <v>0</v>
      </c>
      <c r="M470" s="7">
        <f t="shared" si="108"/>
      </c>
      <c r="N470" s="518"/>
    </row>
    <row r="471" spans="1:14" ht="18.75" customHeight="1">
      <c r="A471" s="23">
        <v>95</v>
      </c>
      <c r="B471" s="149"/>
      <c r="C471" s="589">
        <v>7391</v>
      </c>
      <c r="D471" s="603" t="s">
        <v>1819</v>
      </c>
      <c r="E471" s="1357">
        <f t="shared" si="112"/>
        <v>0</v>
      </c>
      <c r="F471" s="595"/>
      <c r="G471" s="455"/>
      <c r="H471" s="585">
        <v>0</v>
      </c>
      <c r="I471" s="595"/>
      <c r="J471" s="455"/>
      <c r="K471" s="585">
        <v>0</v>
      </c>
      <c r="L471" s="1357">
        <f t="shared" si="113"/>
        <v>0</v>
      </c>
      <c r="M471" s="7">
        <f t="shared" si="108"/>
      </c>
      <c r="N471" s="518"/>
    </row>
    <row r="472" spans="1:14" ht="18.75" customHeight="1">
      <c r="A472" s="23">
        <v>100</v>
      </c>
      <c r="B472" s="149"/>
      <c r="C472" s="156">
        <v>7392</v>
      </c>
      <c r="D472" s="604" t="s">
        <v>1820</v>
      </c>
      <c r="E472" s="1344">
        <f t="shared" si="112"/>
        <v>0</v>
      </c>
      <c r="F472" s="158"/>
      <c r="G472" s="159"/>
      <c r="H472" s="585">
        <v>0</v>
      </c>
      <c r="I472" s="158"/>
      <c r="J472" s="159"/>
      <c r="K472" s="585">
        <v>0</v>
      </c>
      <c r="L472" s="1344">
        <f t="shared" si="113"/>
        <v>0</v>
      </c>
      <c r="M472" s="7">
        <f t="shared" si="108"/>
      </c>
      <c r="N472" s="518"/>
    </row>
    <row r="473" spans="1:14" ht="18.75" customHeight="1">
      <c r="A473" s="23">
        <v>105</v>
      </c>
      <c r="B473" s="149"/>
      <c r="C473" s="162">
        <v>7393</v>
      </c>
      <c r="D473" s="182" t="s">
        <v>1821</v>
      </c>
      <c r="E473" s="1356">
        <f t="shared" si="112"/>
        <v>0</v>
      </c>
      <c r="F473" s="164"/>
      <c r="G473" s="174"/>
      <c r="H473" s="586">
        <v>0</v>
      </c>
      <c r="I473" s="164"/>
      <c r="J473" s="174"/>
      <c r="K473" s="586">
        <v>0</v>
      </c>
      <c r="L473" s="1356">
        <f t="shared" si="113"/>
        <v>0</v>
      </c>
      <c r="M473" s="7">
        <f t="shared" si="108"/>
      </c>
      <c r="N473" s="518"/>
    </row>
    <row r="474" spans="1:46" s="46" customFormat="1" ht="18.75" customHeight="1">
      <c r="A474" s="26">
        <v>110</v>
      </c>
      <c r="B474" s="577">
        <v>7900</v>
      </c>
      <c r="C474" s="1773" t="s">
        <v>1822</v>
      </c>
      <c r="D474" s="1774"/>
      <c r="E474" s="605">
        <f aca="true" t="shared" si="114" ref="E474:L474">+E475+E476</f>
        <v>0</v>
      </c>
      <c r="F474" s="606">
        <f t="shared" si="114"/>
        <v>0</v>
      </c>
      <c r="G474" s="607">
        <f t="shared" si="114"/>
        <v>0</v>
      </c>
      <c r="H474" s="581">
        <f>+H475+H476</f>
        <v>0</v>
      </c>
      <c r="I474" s="606">
        <f t="shared" si="114"/>
        <v>0</v>
      </c>
      <c r="J474" s="607">
        <f t="shared" si="114"/>
        <v>0</v>
      </c>
      <c r="K474" s="581">
        <f t="shared" si="114"/>
        <v>0</v>
      </c>
      <c r="L474" s="605">
        <f t="shared" si="114"/>
        <v>0</v>
      </c>
      <c r="M474" s="7">
        <f t="shared" si="108"/>
      </c>
      <c r="N474" s="518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8">
        <v>7901</v>
      </c>
      <c r="D475" s="609" t="s">
        <v>1823</v>
      </c>
      <c r="E475" s="1357">
        <f>F475+G475+H475</f>
        <v>0</v>
      </c>
      <c r="F475" s="1588">
        <v>0</v>
      </c>
      <c r="G475" s="1588">
        <v>0</v>
      </c>
      <c r="H475" s="584">
        <v>0</v>
      </c>
      <c r="I475" s="1588">
        <v>0</v>
      </c>
      <c r="J475" s="1588">
        <v>0</v>
      </c>
      <c r="K475" s="584">
        <v>0</v>
      </c>
      <c r="L475" s="1357">
        <f>I475+J475+K475</f>
        <v>0</v>
      </c>
      <c r="M475" s="7">
        <f t="shared" si="108"/>
      </c>
      <c r="N475" s="518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0">
        <v>7902</v>
      </c>
      <c r="D476" s="611" t="s">
        <v>1824</v>
      </c>
      <c r="E476" s="1356">
        <f>F476+G476+H476</f>
        <v>0</v>
      </c>
      <c r="F476" s="1588">
        <v>0</v>
      </c>
      <c r="G476" s="1588">
        <v>0</v>
      </c>
      <c r="H476" s="586">
        <v>0</v>
      </c>
      <c r="I476" s="1588">
        <v>0</v>
      </c>
      <c r="J476" s="1588">
        <v>0</v>
      </c>
      <c r="K476" s="586">
        <v>0</v>
      </c>
      <c r="L476" s="1356">
        <f>I476+J476+K476</f>
        <v>0</v>
      </c>
      <c r="M476" s="7">
        <f t="shared" si="108"/>
      </c>
      <c r="N476" s="518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7">
        <v>8000</v>
      </c>
      <c r="C477" s="1767" t="s">
        <v>1974</v>
      </c>
      <c r="D477" s="1767"/>
      <c r="E477" s="578">
        <f aca="true" t="shared" si="115" ref="E477:L477">SUM(E478:E492)</f>
        <v>0</v>
      </c>
      <c r="F477" s="587">
        <f t="shared" si="115"/>
        <v>0</v>
      </c>
      <c r="G477" s="580">
        <f t="shared" si="115"/>
        <v>0</v>
      </c>
      <c r="H477" s="581">
        <f>SUM(H478:H492)</f>
        <v>0</v>
      </c>
      <c r="I477" s="587">
        <f t="shared" si="115"/>
        <v>0</v>
      </c>
      <c r="J477" s="580">
        <f t="shared" si="115"/>
        <v>0</v>
      </c>
      <c r="K477" s="581">
        <f t="shared" si="115"/>
        <v>0</v>
      </c>
      <c r="L477" s="578">
        <f t="shared" si="115"/>
        <v>0</v>
      </c>
      <c r="M477" s="7">
        <f t="shared" si="108"/>
      </c>
      <c r="N477" s="518"/>
    </row>
    <row r="478" spans="1:14" ht="18.75" customHeight="1">
      <c r="A478" s="23">
        <v>130</v>
      </c>
      <c r="B478" s="171"/>
      <c r="C478" s="589">
        <v>8011</v>
      </c>
      <c r="D478" s="612" t="s">
        <v>1825</v>
      </c>
      <c r="E478" s="1357">
        <f aca="true" t="shared" si="116" ref="E478:E492">F478+G478+H478</f>
        <v>0</v>
      </c>
      <c r="F478" s="595"/>
      <c r="G478" s="591"/>
      <c r="H478" s="584">
        <v>0</v>
      </c>
      <c r="I478" s="595"/>
      <c r="J478" s="591"/>
      <c r="K478" s="584">
        <v>0</v>
      </c>
      <c r="L478" s="1357">
        <f aca="true" t="shared" si="117" ref="L478:L492">I478+J478+K478</f>
        <v>0</v>
      </c>
      <c r="M478" s="7">
        <f t="shared" si="108"/>
      </c>
      <c r="N478" s="518"/>
    </row>
    <row r="479" spans="1:14" ht="18.75" customHeight="1">
      <c r="A479" s="23">
        <v>135</v>
      </c>
      <c r="B479" s="171"/>
      <c r="C479" s="156">
        <v>8012</v>
      </c>
      <c r="D479" s="157" t="s">
        <v>1826</v>
      </c>
      <c r="E479" s="1344">
        <f t="shared" si="116"/>
        <v>0</v>
      </c>
      <c r="F479" s="158"/>
      <c r="G479" s="159"/>
      <c r="H479" s="585">
        <v>0</v>
      </c>
      <c r="I479" s="158"/>
      <c r="J479" s="159"/>
      <c r="K479" s="585">
        <v>0</v>
      </c>
      <c r="L479" s="1344">
        <f t="shared" si="117"/>
        <v>0</v>
      </c>
      <c r="M479" s="7">
        <f t="shared" si="108"/>
      </c>
      <c r="N479" s="518"/>
    </row>
    <row r="480" spans="1:14" ht="18.75" customHeight="1">
      <c r="A480" s="23">
        <v>140</v>
      </c>
      <c r="B480" s="171"/>
      <c r="C480" s="156">
        <v>8017</v>
      </c>
      <c r="D480" s="157" t="s">
        <v>1827</v>
      </c>
      <c r="E480" s="1344">
        <f t="shared" si="116"/>
        <v>0</v>
      </c>
      <c r="F480" s="158"/>
      <c r="G480" s="159"/>
      <c r="H480" s="585">
        <v>0</v>
      </c>
      <c r="I480" s="158"/>
      <c r="J480" s="159"/>
      <c r="K480" s="585">
        <v>0</v>
      </c>
      <c r="L480" s="1344">
        <f t="shared" si="117"/>
        <v>0</v>
      </c>
      <c r="M480" s="7">
        <f t="shared" si="108"/>
      </c>
      <c r="N480" s="518"/>
    </row>
    <row r="481" spans="1:14" ht="18.75" customHeight="1">
      <c r="A481" s="23">
        <v>145</v>
      </c>
      <c r="B481" s="171"/>
      <c r="C481" s="162">
        <v>8018</v>
      </c>
      <c r="D481" s="182" t="s">
        <v>1828</v>
      </c>
      <c r="E481" s="1356">
        <f t="shared" si="116"/>
        <v>0</v>
      </c>
      <c r="F481" s="164"/>
      <c r="G481" s="450"/>
      <c r="H481" s="597">
        <v>0</v>
      </c>
      <c r="I481" s="164"/>
      <c r="J481" s="450"/>
      <c r="K481" s="597">
        <v>0</v>
      </c>
      <c r="L481" s="1356">
        <f t="shared" si="117"/>
        <v>0</v>
      </c>
      <c r="M481" s="7">
        <f t="shared" si="108"/>
      </c>
      <c r="N481" s="518"/>
    </row>
    <row r="482" spans="1:14" ht="18.75" customHeight="1">
      <c r="A482" s="23">
        <v>150</v>
      </c>
      <c r="B482" s="171"/>
      <c r="C482" s="452">
        <v>8031</v>
      </c>
      <c r="D482" s="453" t="s">
        <v>1829</v>
      </c>
      <c r="E482" s="1346">
        <f t="shared" si="116"/>
        <v>0</v>
      </c>
      <c r="F482" s="454"/>
      <c r="G482" s="455"/>
      <c r="H482" s="585">
        <v>0</v>
      </c>
      <c r="I482" s="454"/>
      <c r="J482" s="455"/>
      <c r="K482" s="585">
        <v>0</v>
      </c>
      <c r="L482" s="1346">
        <f t="shared" si="117"/>
        <v>0</v>
      </c>
      <c r="M482" s="7">
        <f t="shared" si="108"/>
      </c>
      <c r="N482" s="518"/>
    </row>
    <row r="483" spans="1:14" ht="18.75" customHeight="1">
      <c r="A483" s="23">
        <v>155</v>
      </c>
      <c r="B483" s="171"/>
      <c r="C483" s="156">
        <v>8032</v>
      </c>
      <c r="D483" s="157" t="s">
        <v>1830</v>
      </c>
      <c r="E483" s="1344">
        <f t="shared" si="116"/>
        <v>0</v>
      </c>
      <c r="F483" s="158"/>
      <c r="G483" s="159"/>
      <c r="H483" s="585">
        <v>0</v>
      </c>
      <c r="I483" s="158"/>
      <c r="J483" s="159"/>
      <c r="K483" s="585">
        <v>0</v>
      </c>
      <c r="L483" s="1344">
        <f t="shared" si="117"/>
        <v>0</v>
      </c>
      <c r="M483" s="7">
        <f t="shared" si="108"/>
      </c>
      <c r="N483" s="518"/>
    </row>
    <row r="484" spans="1:14" ht="18.75" customHeight="1">
      <c r="A484" s="23">
        <v>175</v>
      </c>
      <c r="B484" s="171"/>
      <c r="C484" s="156">
        <v>8037</v>
      </c>
      <c r="D484" s="157" t="s">
        <v>1831</v>
      </c>
      <c r="E484" s="1344">
        <f t="shared" si="116"/>
        <v>0</v>
      </c>
      <c r="F484" s="158"/>
      <c r="G484" s="159"/>
      <c r="H484" s="585">
        <v>0</v>
      </c>
      <c r="I484" s="158"/>
      <c r="J484" s="159"/>
      <c r="K484" s="585">
        <v>0</v>
      </c>
      <c r="L484" s="1344">
        <f t="shared" si="117"/>
        <v>0</v>
      </c>
      <c r="M484" s="7">
        <f t="shared" si="108"/>
      </c>
      <c r="N484" s="518"/>
    </row>
    <row r="485" spans="1:14" ht="18.75" customHeight="1">
      <c r="A485" s="23">
        <v>180</v>
      </c>
      <c r="B485" s="171"/>
      <c r="C485" s="447">
        <v>8038</v>
      </c>
      <c r="D485" s="448" t="s">
        <v>941</v>
      </c>
      <c r="E485" s="1345">
        <f t="shared" si="116"/>
        <v>0</v>
      </c>
      <c r="F485" s="449"/>
      <c r="G485" s="450"/>
      <c r="H485" s="597">
        <v>0</v>
      </c>
      <c r="I485" s="449"/>
      <c r="J485" s="450"/>
      <c r="K485" s="597">
        <v>0</v>
      </c>
      <c r="L485" s="1345">
        <f t="shared" si="117"/>
        <v>0</v>
      </c>
      <c r="M485" s="7">
        <f t="shared" si="108"/>
      </c>
      <c r="N485" s="518"/>
    </row>
    <row r="486" spans="1:14" ht="18.75" customHeight="1">
      <c r="A486" s="23">
        <v>185</v>
      </c>
      <c r="B486" s="171"/>
      <c r="C486" s="452">
        <v>8051</v>
      </c>
      <c r="D486" s="467" t="s">
        <v>1975</v>
      </c>
      <c r="E486" s="1346">
        <f t="shared" si="116"/>
        <v>0</v>
      </c>
      <c r="F486" s="454"/>
      <c r="G486" s="455"/>
      <c r="H486" s="585">
        <v>0</v>
      </c>
      <c r="I486" s="454"/>
      <c r="J486" s="455"/>
      <c r="K486" s="585">
        <v>0</v>
      </c>
      <c r="L486" s="1346">
        <f t="shared" si="117"/>
        <v>0</v>
      </c>
      <c r="M486" s="7">
        <f t="shared" si="108"/>
      </c>
      <c r="N486" s="518"/>
    </row>
    <row r="487" spans="1:14" ht="18.75" customHeight="1">
      <c r="A487" s="23">
        <v>190</v>
      </c>
      <c r="B487" s="171"/>
      <c r="C487" s="156">
        <v>8052</v>
      </c>
      <c r="D487" s="197" t="s">
        <v>1976</v>
      </c>
      <c r="E487" s="1344">
        <f t="shared" si="116"/>
        <v>0</v>
      </c>
      <c r="F487" s="158"/>
      <c r="G487" s="159"/>
      <c r="H487" s="585">
        <v>0</v>
      </c>
      <c r="I487" s="158"/>
      <c r="J487" s="159"/>
      <c r="K487" s="585">
        <v>0</v>
      </c>
      <c r="L487" s="1344">
        <f t="shared" si="117"/>
        <v>0</v>
      </c>
      <c r="M487" s="7">
        <f t="shared" si="108"/>
      </c>
      <c r="N487" s="518"/>
    </row>
    <row r="488" spans="1:14" ht="18.75" customHeight="1">
      <c r="A488" s="23">
        <v>195</v>
      </c>
      <c r="B488" s="171"/>
      <c r="C488" s="156">
        <v>8057</v>
      </c>
      <c r="D488" s="197" t="s">
        <v>1977</v>
      </c>
      <c r="E488" s="1344">
        <f t="shared" si="116"/>
        <v>0</v>
      </c>
      <c r="F488" s="158"/>
      <c r="G488" s="159"/>
      <c r="H488" s="585">
        <v>0</v>
      </c>
      <c r="I488" s="158"/>
      <c r="J488" s="159"/>
      <c r="K488" s="585">
        <v>0</v>
      </c>
      <c r="L488" s="1344">
        <f t="shared" si="117"/>
        <v>0</v>
      </c>
      <c r="M488" s="7">
        <f t="shared" si="108"/>
      </c>
      <c r="N488" s="518"/>
    </row>
    <row r="489" spans="1:14" ht="18.75" customHeight="1">
      <c r="A489" s="23">
        <v>200</v>
      </c>
      <c r="B489" s="171"/>
      <c r="C489" s="447">
        <v>8058</v>
      </c>
      <c r="D489" s="468" t="s">
        <v>1978</v>
      </c>
      <c r="E489" s="1345">
        <f t="shared" si="116"/>
        <v>0</v>
      </c>
      <c r="F489" s="449"/>
      <c r="G489" s="450"/>
      <c r="H489" s="597">
        <v>0</v>
      </c>
      <c r="I489" s="449"/>
      <c r="J489" s="450"/>
      <c r="K489" s="597">
        <v>0</v>
      </c>
      <c r="L489" s="1345">
        <f t="shared" si="117"/>
        <v>0</v>
      </c>
      <c r="M489" s="7">
        <f t="shared" si="108"/>
      </c>
      <c r="N489" s="518"/>
    </row>
    <row r="490" spans="1:14" ht="18.75" customHeight="1">
      <c r="A490" s="23">
        <v>205</v>
      </c>
      <c r="B490" s="171"/>
      <c r="C490" s="598">
        <v>8080</v>
      </c>
      <c r="D490" s="613" t="s">
        <v>771</v>
      </c>
      <c r="E490" s="1361">
        <f t="shared" si="116"/>
        <v>0</v>
      </c>
      <c r="F490" s="1592">
        <v>0</v>
      </c>
      <c r="G490" s="1592">
        <v>0</v>
      </c>
      <c r="H490" s="602">
        <v>0</v>
      </c>
      <c r="I490" s="1592">
        <v>0</v>
      </c>
      <c r="J490" s="1592">
        <v>0</v>
      </c>
      <c r="K490" s="602">
        <v>0</v>
      </c>
      <c r="L490" s="1361">
        <f t="shared" si="117"/>
        <v>0</v>
      </c>
      <c r="M490" s="7">
        <f t="shared" si="108"/>
      </c>
      <c r="N490" s="518"/>
    </row>
    <row r="491" spans="1:14" ht="18.75" customHeight="1">
      <c r="A491" s="23">
        <v>210</v>
      </c>
      <c r="B491" s="171"/>
      <c r="C491" s="589">
        <v>8097</v>
      </c>
      <c r="D491" s="603" t="s">
        <v>942</v>
      </c>
      <c r="E491" s="1357">
        <f t="shared" si="116"/>
        <v>0</v>
      </c>
      <c r="F491" s="1592">
        <v>0</v>
      </c>
      <c r="G491" s="1592">
        <v>0</v>
      </c>
      <c r="H491" s="585">
        <v>0</v>
      </c>
      <c r="I491" s="1592">
        <v>0</v>
      </c>
      <c r="J491" s="1592">
        <v>0</v>
      </c>
      <c r="K491" s="585">
        <v>0</v>
      </c>
      <c r="L491" s="1357">
        <f t="shared" si="117"/>
        <v>0</v>
      </c>
      <c r="M491" s="7">
        <f t="shared" si="108"/>
      </c>
      <c r="N491" s="518"/>
    </row>
    <row r="492" spans="1:14" ht="18.75" customHeight="1">
      <c r="A492" s="23">
        <v>215</v>
      </c>
      <c r="B492" s="171"/>
      <c r="C492" s="179">
        <v>8098</v>
      </c>
      <c r="D492" s="198" t="s">
        <v>943</v>
      </c>
      <c r="E492" s="1347">
        <f t="shared" si="116"/>
        <v>0</v>
      </c>
      <c r="F492" s="1592">
        <v>0</v>
      </c>
      <c r="G492" s="1592">
        <v>0</v>
      </c>
      <c r="H492" s="586">
        <v>0</v>
      </c>
      <c r="I492" s="1592">
        <v>0</v>
      </c>
      <c r="J492" s="1592">
        <v>0</v>
      </c>
      <c r="K492" s="586">
        <v>0</v>
      </c>
      <c r="L492" s="1347">
        <f t="shared" si="117"/>
        <v>0</v>
      </c>
      <c r="M492" s="7">
        <f t="shared" si="108"/>
      </c>
      <c r="N492" s="518"/>
    </row>
    <row r="493" spans="1:14" s="15" customFormat="1" ht="18.75" customHeight="1">
      <c r="A493" s="22">
        <v>220</v>
      </c>
      <c r="B493" s="577">
        <v>8100</v>
      </c>
      <c r="C493" s="1771" t="s">
        <v>1979</v>
      </c>
      <c r="D493" s="1775"/>
      <c r="E493" s="578">
        <f aca="true" t="shared" si="118" ref="E493:L493">SUM(E494:E497)</f>
        <v>0</v>
      </c>
      <c r="F493" s="587">
        <f t="shared" si="118"/>
        <v>0</v>
      </c>
      <c r="G493" s="580">
        <f t="shared" si="118"/>
        <v>0</v>
      </c>
      <c r="H493" s="581">
        <f>SUM(H494:H497)</f>
        <v>0</v>
      </c>
      <c r="I493" s="587">
        <f t="shared" si="118"/>
        <v>0</v>
      </c>
      <c r="J493" s="580">
        <f t="shared" si="118"/>
        <v>0</v>
      </c>
      <c r="K493" s="581">
        <f t="shared" si="118"/>
        <v>0</v>
      </c>
      <c r="L493" s="578">
        <f t="shared" si="118"/>
        <v>0</v>
      </c>
      <c r="M493" s="7">
        <f t="shared" si="108"/>
      </c>
      <c r="N493" s="518"/>
    </row>
    <row r="494" spans="1:14" ht="18.75" customHeight="1">
      <c r="A494" s="23">
        <v>225</v>
      </c>
      <c r="B494" s="149"/>
      <c r="C494" s="150">
        <v>8111</v>
      </c>
      <c r="D494" s="187" t="s">
        <v>944</v>
      </c>
      <c r="E494" s="1343">
        <f>F494+G494+H494</f>
        <v>0</v>
      </c>
      <c r="F494" s="1588">
        <v>0</v>
      </c>
      <c r="G494" s="1588">
        <v>0</v>
      </c>
      <c r="H494" s="584">
        <v>0</v>
      </c>
      <c r="I494" s="1588">
        <v>0</v>
      </c>
      <c r="J494" s="1588">
        <v>0</v>
      </c>
      <c r="K494" s="584">
        <v>0</v>
      </c>
      <c r="L494" s="1343">
        <f>I494+J494+K494</f>
        <v>0</v>
      </c>
      <c r="M494" s="7">
        <f t="shared" si="108"/>
      </c>
      <c r="N494" s="518"/>
    </row>
    <row r="495" spans="1:14" ht="18.75" customHeight="1">
      <c r="A495" s="23">
        <v>230</v>
      </c>
      <c r="B495" s="149"/>
      <c r="C495" s="447">
        <v>8112</v>
      </c>
      <c r="D495" s="614" t="s">
        <v>945</v>
      </c>
      <c r="E495" s="1345">
        <f>F495+G495+H495</f>
        <v>0</v>
      </c>
      <c r="F495" s="1588">
        <v>0</v>
      </c>
      <c r="G495" s="1588">
        <v>0</v>
      </c>
      <c r="H495" s="597">
        <v>0</v>
      </c>
      <c r="I495" s="1588">
        <v>0</v>
      </c>
      <c r="J495" s="1588">
        <v>0</v>
      </c>
      <c r="K495" s="597">
        <v>0</v>
      </c>
      <c r="L495" s="1345">
        <f>I495+J495+K495</f>
        <v>0</v>
      </c>
      <c r="M495" s="7">
        <f t="shared" si="108"/>
      </c>
      <c r="N495" s="518"/>
    </row>
    <row r="496" spans="1:14" ht="31.5">
      <c r="A496" s="23">
        <v>235</v>
      </c>
      <c r="B496" s="181"/>
      <c r="C496" s="452">
        <v>8121</v>
      </c>
      <c r="D496" s="615" t="s">
        <v>946</v>
      </c>
      <c r="E496" s="1346">
        <f>F496+G496+H496</f>
        <v>0</v>
      </c>
      <c r="F496" s="1588">
        <v>0</v>
      </c>
      <c r="G496" s="1588">
        <v>0</v>
      </c>
      <c r="H496" s="585">
        <v>0</v>
      </c>
      <c r="I496" s="1588">
        <v>0</v>
      </c>
      <c r="J496" s="1588">
        <v>0</v>
      </c>
      <c r="K496" s="585">
        <v>0</v>
      </c>
      <c r="L496" s="1346">
        <f>I496+J496+K496</f>
        <v>0</v>
      </c>
      <c r="M496" s="7">
        <f t="shared" si="108"/>
      </c>
      <c r="N496" s="518"/>
    </row>
    <row r="497" spans="1:14" ht="31.5">
      <c r="A497" s="23">
        <v>240</v>
      </c>
      <c r="B497" s="149"/>
      <c r="C497" s="179">
        <v>8122</v>
      </c>
      <c r="D497" s="198" t="s">
        <v>667</v>
      </c>
      <c r="E497" s="1347">
        <f>F497+G497+H497</f>
        <v>0</v>
      </c>
      <c r="F497" s="1592">
        <v>0</v>
      </c>
      <c r="G497" s="1592">
        <v>0</v>
      </c>
      <c r="H497" s="585">
        <v>0</v>
      </c>
      <c r="I497" s="1592">
        <v>0</v>
      </c>
      <c r="J497" s="1592">
        <v>0</v>
      </c>
      <c r="K497" s="585">
        <v>0</v>
      </c>
      <c r="L497" s="1347">
        <f>I497+J497+K497</f>
        <v>0</v>
      </c>
      <c r="M497" s="7">
        <f t="shared" si="108"/>
      </c>
      <c r="N497" s="518"/>
    </row>
    <row r="498" spans="1:14" s="15" customFormat="1" ht="18.75" customHeight="1">
      <c r="A498" s="22">
        <v>245</v>
      </c>
      <c r="B498" s="577">
        <v>8200</v>
      </c>
      <c r="C498" s="1771" t="s">
        <v>668</v>
      </c>
      <c r="D498" s="1775"/>
      <c r="E498" s="1589">
        <f>F498+G498+H498</f>
        <v>0</v>
      </c>
      <c r="F498" s="1439">
        <v>0</v>
      </c>
      <c r="G498" s="1593">
        <v>0</v>
      </c>
      <c r="H498" s="1591">
        <v>0</v>
      </c>
      <c r="I498" s="1439">
        <v>0</v>
      </c>
      <c r="J498" s="1593">
        <v>0</v>
      </c>
      <c r="K498" s="1590">
        <v>0</v>
      </c>
      <c r="L498" s="605">
        <f>I498+J498+K498</f>
        <v>0</v>
      </c>
      <c r="M498" s="7">
        <f t="shared" si="108"/>
      </c>
      <c r="N498" s="518"/>
    </row>
    <row r="499" spans="1:14" s="15" customFormat="1" ht="18.75" customHeight="1">
      <c r="A499" s="22">
        <v>255</v>
      </c>
      <c r="B499" s="577">
        <v>8300</v>
      </c>
      <c r="C499" s="1776" t="s">
        <v>1980</v>
      </c>
      <c r="D499" s="1776"/>
      <c r="E499" s="578">
        <f aca="true" t="shared" si="119" ref="E499:L499">SUM(E500:E507)</f>
        <v>0</v>
      </c>
      <c r="F499" s="626">
        <f t="shared" si="119"/>
        <v>0</v>
      </c>
      <c r="G499" s="627">
        <f t="shared" si="119"/>
        <v>0</v>
      </c>
      <c r="H499" s="581">
        <f>SUM(H500:H507)</f>
        <v>0</v>
      </c>
      <c r="I499" s="626">
        <f t="shared" si="119"/>
        <v>0</v>
      </c>
      <c r="J499" s="627">
        <f t="shared" si="119"/>
        <v>0</v>
      </c>
      <c r="K499" s="581">
        <f t="shared" si="119"/>
        <v>0</v>
      </c>
      <c r="L499" s="578">
        <f t="shared" si="119"/>
        <v>0</v>
      </c>
      <c r="M499" s="7">
        <f t="shared" si="108"/>
      </c>
      <c r="N499" s="518"/>
    </row>
    <row r="500" spans="1:14" ht="18.75" customHeight="1">
      <c r="A500" s="24">
        <v>260</v>
      </c>
      <c r="B500" s="181"/>
      <c r="C500" s="150">
        <v>8311</v>
      </c>
      <c r="D500" s="187" t="s">
        <v>669</v>
      </c>
      <c r="E500" s="1343">
        <f aca="true" t="shared" si="120" ref="E500:E507">F500+G500+H500</f>
        <v>0</v>
      </c>
      <c r="F500" s="152"/>
      <c r="G500" s="153"/>
      <c r="H500" s="584">
        <v>0</v>
      </c>
      <c r="I500" s="152"/>
      <c r="J500" s="153"/>
      <c r="K500" s="584">
        <v>0</v>
      </c>
      <c r="L500" s="1343">
        <f aca="true" t="shared" si="121" ref="L500:L563">I500+J500+K500</f>
        <v>0</v>
      </c>
      <c r="M500" s="7">
        <f t="shared" si="108"/>
      </c>
      <c r="N500" s="518"/>
    </row>
    <row r="501" spans="1:14" ht="18.75" customHeight="1">
      <c r="A501" s="24">
        <v>261</v>
      </c>
      <c r="B501" s="149"/>
      <c r="C501" s="162">
        <v>8312</v>
      </c>
      <c r="D501" s="618" t="s">
        <v>670</v>
      </c>
      <c r="E501" s="1356">
        <f t="shared" si="120"/>
        <v>0</v>
      </c>
      <c r="F501" s="164"/>
      <c r="G501" s="165"/>
      <c r="H501" s="597">
        <v>0</v>
      </c>
      <c r="I501" s="164"/>
      <c r="J501" s="165"/>
      <c r="K501" s="597">
        <v>0</v>
      </c>
      <c r="L501" s="1356">
        <f t="shared" si="121"/>
        <v>0</v>
      </c>
      <c r="M501" s="7">
        <f t="shared" si="108"/>
      </c>
      <c r="N501" s="518"/>
    </row>
    <row r="502" spans="1:14" ht="18.75" customHeight="1">
      <c r="A502" s="24">
        <v>262</v>
      </c>
      <c r="B502" s="149"/>
      <c r="C502" s="452">
        <v>8321</v>
      </c>
      <c r="D502" s="615" t="s">
        <v>671</v>
      </c>
      <c r="E502" s="1346">
        <f t="shared" si="120"/>
        <v>0</v>
      </c>
      <c r="F502" s="454"/>
      <c r="G502" s="455"/>
      <c r="H502" s="585">
        <v>0</v>
      </c>
      <c r="I502" s="454"/>
      <c r="J502" s="455"/>
      <c r="K502" s="585">
        <v>0</v>
      </c>
      <c r="L502" s="1346">
        <f t="shared" si="121"/>
        <v>0</v>
      </c>
      <c r="M502" s="7">
        <f t="shared" si="108"/>
      </c>
      <c r="N502" s="518"/>
    </row>
    <row r="503" spans="1:14" ht="18.75" customHeight="1">
      <c r="A503" s="24">
        <v>263</v>
      </c>
      <c r="B503" s="149"/>
      <c r="C503" s="447">
        <v>8322</v>
      </c>
      <c r="D503" s="614" t="s">
        <v>672</v>
      </c>
      <c r="E503" s="1345">
        <f t="shared" si="120"/>
        <v>0</v>
      </c>
      <c r="F503" s="449"/>
      <c r="G503" s="450"/>
      <c r="H503" s="597">
        <v>0</v>
      </c>
      <c r="I503" s="449"/>
      <c r="J503" s="450"/>
      <c r="K503" s="597">
        <v>0</v>
      </c>
      <c r="L503" s="1345">
        <f t="shared" si="121"/>
        <v>0</v>
      </c>
      <c r="M503" s="7">
        <f t="shared" si="108"/>
      </c>
      <c r="N503" s="518"/>
    </row>
    <row r="504" spans="1:14" ht="18.75" customHeight="1">
      <c r="A504" s="24">
        <v>264</v>
      </c>
      <c r="B504" s="181"/>
      <c r="C504" s="452">
        <v>8371</v>
      </c>
      <c r="D504" s="615" t="s">
        <v>673</v>
      </c>
      <c r="E504" s="1346">
        <f t="shared" si="120"/>
        <v>0</v>
      </c>
      <c r="F504" s="454"/>
      <c r="G504" s="455"/>
      <c r="H504" s="585">
        <v>0</v>
      </c>
      <c r="I504" s="454"/>
      <c r="J504" s="455"/>
      <c r="K504" s="585">
        <v>0</v>
      </c>
      <c r="L504" s="1346">
        <f t="shared" si="121"/>
        <v>0</v>
      </c>
      <c r="M504" s="7">
        <f t="shared" si="108"/>
      </c>
      <c r="N504" s="518"/>
    </row>
    <row r="505" spans="1:14" ht="18.75" customHeight="1">
      <c r="A505" s="24">
        <v>265</v>
      </c>
      <c r="B505" s="149"/>
      <c r="C505" s="447">
        <v>8372</v>
      </c>
      <c r="D505" s="614" t="s">
        <v>674</v>
      </c>
      <c r="E505" s="1345">
        <f t="shared" si="120"/>
        <v>0</v>
      </c>
      <c r="F505" s="449"/>
      <c r="G505" s="450"/>
      <c r="H505" s="597">
        <v>0</v>
      </c>
      <c r="I505" s="449"/>
      <c r="J505" s="450"/>
      <c r="K505" s="597">
        <v>0</v>
      </c>
      <c r="L505" s="1345">
        <f t="shared" si="121"/>
        <v>0</v>
      </c>
      <c r="M505" s="7">
        <f t="shared" si="108"/>
      </c>
      <c r="N505" s="518"/>
    </row>
    <row r="506" spans="1:14" ht="18.75" customHeight="1">
      <c r="A506" s="24">
        <v>266</v>
      </c>
      <c r="B506" s="149"/>
      <c r="C506" s="452">
        <v>8381</v>
      </c>
      <c r="D506" s="615" t="s">
        <v>675</v>
      </c>
      <c r="E506" s="1346">
        <f t="shared" si="120"/>
        <v>0</v>
      </c>
      <c r="F506" s="454"/>
      <c r="G506" s="455"/>
      <c r="H506" s="585">
        <v>0</v>
      </c>
      <c r="I506" s="454"/>
      <c r="J506" s="455"/>
      <c r="K506" s="585">
        <v>0</v>
      </c>
      <c r="L506" s="1346">
        <f t="shared" si="121"/>
        <v>0</v>
      </c>
      <c r="M506" s="7">
        <f t="shared" si="108"/>
      </c>
      <c r="N506" s="518"/>
    </row>
    <row r="507" spans="1:14" ht="18.75" customHeight="1">
      <c r="A507" s="24">
        <v>267</v>
      </c>
      <c r="B507" s="149"/>
      <c r="C507" s="179">
        <v>8382</v>
      </c>
      <c r="D507" s="198" t="s">
        <v>676</v>
      </c>
      <c r="E507" s="1347">
        <f t="shared" si="120"/>
        <v>0</v>
      </c>
      <c r="F507" s="173"/>
      <c r="G507" s="174"/>
      <c r="H507" s="585">
        <v>0</v>
      </c>
      <c r="I507" s="173"/>
      <c r="J507" s="174"/>
      <c r="K507" s="585">
        <v>0</v>
      </c>
      <c r="L507" s="1347">
        <f t="shared" si="121"/>
        <v>0</v>
      </c>
      <c r="M507" s="7">
        <f t="shared" si="108"/>
      </c>
      <c r="N507" s="518"/>
    </row>
    <row r="508" spans="1:14" s="15" customFormat="1" ht="15.75">
      <c r="A508" s="22">
        <v>295</v>
      </c>
      <c r="B508" s="577">
        <v>8500</v>
      </c>
      <c r="C508" s="1767" t="s">
        <v>677</v>
      </c>
      <c r="D508" s="1767"/>
      <c r="E508" s="578">
        <f aca="true" t="shared" si="122" ref="E508:L508">SUM(E509:E511)</f>
        <v>0</v>
      </c>
      <c r="F508" s="587">
        <f t="shared" si="122"/>
        <v>0</v>
      </c>
      <c r="G508" s="580">
        <f t="shared" si="122"/>
        <v>0</v>
      </c>
      <c r="H508" s="581">
        <f>SUM(H509:H511)</f>
        <v>0</v>
      </c>
      <c r="I508" s="587">
        <f t="shared" si="122"/>
        <v>0</v>
      </c>
      <c r="J508" s="580">
        <f t="shared" si="122"/>
        <v>0</v>
      </c>
      <c r="K508" s="581">
        <f t="shared" si="122"/>
        <v>0</v>
      </c>
      <c r="L508" s="578">
        <f t="shared" si="122"/>
        <v>0</v>
      </c>
      <c r="M508" s="7">
        <f t="shared" si="108"/>
      </c>
      <c r="N508" s="518"/>
    </row>
    <row r="509" spans="1:14" ht="18.75" customHeight="1">
      <c r="A509" s="23">
        <v>300</v>
      </c>
      <c r="B509" s="149"/>
      <c r="C509" s="150">
        <v>8501</v>
      </c>
      <c r="D509" s="151" t="s">
        <v>678</v>
      </c>
      <c r="E509" s="1343">
        <f>F509+G509+H509</f>
        <v>0</v>
      </c>
      <c r="F509" s="152"/>
      <c r="G509" s="153"/>
      <c r="H509" s="584">
        <v>0</v>
      </c>
      <c r="I509" s="152"/>
      <c r="J509" s="153"/>
      <c r="K509" s="584">
        <v>0</v>
      </c>
      <c r="L509" s="1343">
        <f t="shared" si="121"/>
        <v>0</v>
      </c>
      <c r="M509" s="7">
        <f t="shared" si="108"/>
      </c>
      <c r="N509" s="518"/>
    </row>
    <row r="510" spans="1:14" ht="18.75" customHeight="1">
      <c r="A510" s="23">
        <v>305</v>
      </c>
      <c r="B510" s="149"/>
      <c r="C510" s="156">
        <v>8502</v>
      </c>
      <c r="D510" s="157" t="s">
        <v>679</v>
      </c>
      <c r="E510" s="1344">
        <f>F510+G510+H510</f>
        <v>0</v>
      </c>
      <c r="F510" s="158"/>
      <c r="G510" s="159"/>
      <c r="H510" s="585">
        <v>0</v>
      </c>
      <c r="I510" s="158"/>
      <c r="J510" s="159"/>
      <c r="K510" s="585">
        <v>0</v>
      </c>
      <c r="L510" s="1344">
        <f t="shared" si="121"/>
        <v>0</v>
      </c>
      <c r="M510" s="7">
        <f t="shared" si="108"/>
      </c>
      <c r="N510" s="518"/>
    </row>
    <row r="511" spans="1:14" ht="18.75" customHeight="1">
      <c r="A511" s="23">
        <v>310</v>
      </c>
      <c r="B511" s="149"/>
      <c r="C511" s="179">
        <v>8504</v>
      </c>
      <c r="D511" s="198" t="s">
        <v>680</v>
      </c>
      <c r="E511" s="1347">
        <f>F511+G511+H511</f>
        <v>0</v>
      </c>
      <c r="F511" s="173"/>
      <c r="G511" s="174"/>
      <c r="H511" s="586">
        <v>0</v>
      </c>
      <c r="I511" s="173"/>
      <c r="J511" s="174"/>
      <c r="K511" s="586">
        <v>0</v>
      </c>
      <c r="L511" s="1347">
        <f t="shared" si="121"/>
        <v>0</v>
      </c>
      <c r="M511" s="7">
        <f t="shared" si="108"/>
      </c>
      <c r="N511" s="518"/>
    </row>
    <row r="512" spans="1:14" s="15" customFormat="1" ht="15.75">
      <c r="A512" s="22">
        <v>315</v>
      </c>
      <c r="B512" s="619">
        <v>8600</v>
      </c>
      <c r="C512" s="1767" t="s">
        <v>681</v>
      </c>
      <c r="D512" s="1767"/>
      <c r="E512" s="578">
        <f aca="true" t="shared" si="123" ref="E512:L512">SUM(E513:E516)</f>
        <v>0</v>
      </c>
      <c r="F512" s="587">
        <f t="shared" si="123"/>
        <v>0</v>
      </c>
      <c r="G512" s="580">
        <f t="shared" si="123"/>
        <v>0</v>
      </c>
      <c r="H512" s="581">
        <f>SUM(H513:H516)</f>
        <v>0</v>
      </c>
      <c r="I512" s="587">
        <f t="shared" si="123"/>
        <v>0</v>
      </c>
      <c r="J512" s="580">
        <f t="shared" si="123"/>
        <v>0</v>
      </c>
      <c r="K512" s="581">
        <f t="shared" si="123"/>
        <v>0</v>
      </c>
      <c r="L512" s="578">
        <f t="shared" si="123"/>
        <v>0</v>
      </c>
      <c r="M512" s="7">
        <f t="shared" si="108"/>
      </c>
      <c r="N512" s="518"/>
    </row>
    <row r="513" spans="1:14" ht="18.75" customHeight="1">
      <c r="A513" s="23">
        <v>320</v>
      </c>
      <c r="B513" s="149"/>
      <c r="C513" s="461">
        <v>8611</v>
      </c>
      <c r="D513" s="620" t="s">
        <v>682</v>
      </c>
      <c r="E513" s="1348">
        <f>F513+G513+H513</f>
        <v>0</v>
      </c>
      <c r="F513" s="463"/>
      <c r="G513" s="464"/>
      <c r="H513" s="597">
        <v>0</v>
      </c>
      <c r="I513" s="463"/>
      <c r="J513" s="464"/>
      <c r="K513" s="597">
        <v>0</v>
      </c>
      <c r="L513" s="1348">
        <f t="shared" si="121"/>
        <v>0</v>
      </c>
      <c r="M513" s="7">
        <f t="shared" si="108"/>
      </c>
      <c r="N513" s="518"/>
    </row>
    <row r="514" spans="1:14" ht="18.75" customHeight="1">
      <c r="A514" s="23">
        <v>325</v>
      </c>
      <c r="B514" s="149"/>
      <c r="C514" s="452">
        <v>8621</v>
      </c>
      <c r="D514" s="453" t="s">
        <v>683</v>
      </c>
      <c r="E514" s="1346">
        <f>F514+G514+H514</f>
        <v>0</v>
      </c>
      <c r="F514" s="454"/>
      <c r="G514" s="455"/>
      <c r="H514" s="585">
        <v>0</v>
      </c>
      <c r="I514" s="454"/>
      <c r="J514" s="455"/>
      <c r="K514" s="585">
        <v>0</v>
      </c>
      <c r="L514" s="1346">
        <f t="shared" si="121"/>
        <v>0</v>
      </c>
      <c r="M514" s="7">
        <f t="shared" si="108"/>
      </c>
      <c r="N514" s="518"/>
    </row>
    <row r="515" spans="1:14" ht="18.75" customHeight="1">
      <c r="A515" s="23">
        <v>330</v>
      </c>
      <c r="B515" s="149"/>
      <c r="C515" s="447">
        <v>8623</v>
      </c>
      <c r="D515" s="448" t="s">
        <v>684</v>
      </c>
      <c r="E515" s="1345">
        <f>F515+G515+H515</f>
        <v>0</v>
      </c>
      <c r="F515" s="449"/>
      <c r="G515" s="450"/>
      <c r="H515" s="597">
        <v>0</v>
      </c>
      <c r="I515" s="449"/>
      <c r="J515" s="450"/>
      <c r="K515" s="597">
        <v>0</v>
      </c>
      <c r="L515" s="1345">
        <f t="shared" si="121"/>
        <v>0</v>
      </c>
      <c r="M515" s="7">
        <f t="shared" si="108"/>
      </c>
      <c r="N515" s="518"/>
    </row>
    <row r="516" spans="1:14" ht="18.75" customHeight="1">
      <c r="A516" s="23">
        <v>340</v>
      </c>
      <c r="B516" s="149"/>
      <c r="C516" s="469">
        <v>8640</v>
      </c>
      <c r="D516" s="621" t="s">
        <v>90</v>
      </c>
      <c r="E516" s="1362">
        <f>F516+G516+H516</f>
        <v>0</v>
      </c>
      <c r="F516" s="471"/>
      <c r="G516" s="472"/>
      <c r="H516" s="585">
        <v>0</v>
      </c>
      <c r="I516" s="471"/>
      <c r="J516" s="472"/>
      <c r="K516" s="585">
        <v>0</v>
      </c>
      <c r="L516" s="1362">
        <f t="shared" si="121"/>
        <v>0</v>
      </c>
      <c r="M516" s="7">
        <f t="shared" si="108"/>
      </c>
      <c r="N516" s="518"/>
    </row>
    <row r="517" spans="1:14" s="15" customFormat="1" ht="15.75">
      <c r="A517" s="22">
        <v>295</v>
      </c>
      <c r="B517" s="577">
        <v>8700</v>
      </c>
      <c r="C517" s="1767" t="s">
        <v>1981</v>
      </c>
      <c r="D517" s="1790"/>
      <c r="E517" s="578">
        <f aca="true" t="shared" si="124" ref="E517:L517">SUM(E518:E519)</f>
        <v>0</v>
      </c>
      <c r="F517" s="587">
        <f t="shared" si="124"/>
        <v>0</v>
      </c>
      <c r="G517" s="580">
        <f t="shared" si="124"/>
        <v>0</v>
      </c>
      <c r="H517" s="581">
        <f>SUM(H518:H519)</f>
        <v>0</v>
      </c>
      <c r="I517" s="587">
        <f t="shared" si="124"/>
        <v>0</v>
      </c>
      <c r="J517" s="580">
        <f t="shared" si="124"/>
        <v>0</v>
      </c>
      <c r="K517" s="581">
        <f t="shared" si="124"/>
        <v>0</v>
      </c>
      <c r="L517" s="578">
        <f t="shared" si="124"/>
        <v>0</v>
      </c>
      <c r="M517" s="7">
        <f t="shared" si="108"/>
      </c>
      <c r="N517" s="518"/>
    </row>
    <row r="518" spans="1:14" ht="15.75">
      <c r="A518" s="23">
        <v>300</v>
      </c>
      <c r="B518" s="149"/>
      <c r="C518" s="150">
        <v>8733</v>
      </c>
      <c r="D518" s="151" t="s">
        <v>947</v>
      </c>
      <c r="E518" s="1343">
        <f>F518+G518+H518</f>
        <v>0</v>
      </c>
      <c r="F518" s="1592">
        <v>0</v>
      </c>
      <c r="G518" s="1592">
        <v>0</v>
      </c>
      <c r="H518" s="584">
        <v>0</v>
      </c>
      <c r="I518" s="1592">
        <v>0</v>
      </c>
      <c r="J518" s="1592">
        <v>0</v>
      </c>
      <c r="K518" s="584">
        <v>0</v>
      </c>
      <c r="L518" s="1343">
        <f t="shared" si="121"/>
        <v>0</v>
      </c>
      <c r="M518" s="7">
        <f t="shared" si="108"/>
      </c>
      <c r="N518" s="518"/>
    </row>
    <row r="519" spans="1:14" ht="15.75">
      <c r="A519" s="23">
        <v>310</v>
      </c>
      <c r="B519" s="149"/>
      <c r="C519" s="179">
        <v>8766</v>
      </c>
      <c r="D519" s="198" t="s">
        <v>948</v>
      </c>
      <c r="E519" s="1347">
        <f>F519+G519+H519</f>
        <v>0</v>
      </c>
      <c r="F519" s="1592">
        <v>0</v>
      </c>
      <c r="G519" s="1592">
        <v>0</v>
      </c>
      <c r="H519" s="597">
        <v>0</v>
      </c>
      <c r="I519" s="1592">
        <v>0</v>
      </c>
      <c r="J519" s="1592">
        <v>0</v>
      </c>
      <c r="K519" s="597">
        <v>0</v>
      </c>
      <c r="L519" s="1347">
        <f t="shared" si="121"/>
        <v>0</v>
      </c>
      <c r="M519" s="7">
        <f t="shared" si="108"/>
      </c>
      <c r="N519" s="518"/>
    </row>
    <row r="520" spans="1:14" s="15" customFormat="1" ht="18" customHeight="1">
      <c r="A520" s="22">
        <v>355</v>
      </c>
      <c r="B520" s="622">
        <v>8800</v>
      </c>
      <c r="C520" s="1771" t="s">
        <v>1982</v>
      </c>
      <c r="D520" s="1766"/>
      <c r="E520" s="578">
        <f aca="true" t="shared" si="125" ref="E520:L520">SUM(E521:E526)</f>
        <v>0</v>
      </c>
      <c r="F520" s="587">
        <f t="shared" si="125"/>
        <v>0</v>
      </c>
      <c r="G520" s="580">
        <f t="shared" si="125"/>
        <v>0</v>
      </c>
      <c r="H520" s="581">
        <f>SUM(H521:H526)</f>
        <v>0</v>
      </c>
      <c r="I520" s="587">
        <f t="shared" si="125"/>
        <v>0</v>
      </c>
      <c r="J520" s="580">
        <f t="shared" si="125"/>
        <v>0</v>
      </c>
      <c r="K520" s="581">
        <f t="shared" si="125"/>
        <v>0</v>
      </c>
      <c r="L520" s="578">
        <f t="shared" si="125"/>
        <v>0</v>
      </c>
      <c r="M520" s="7">
        <f t="shared" si="108"/>
      </c>
      <c r="N520" s="518"/>
    </row>
    <row r="521" spans="1:14" ht="18" customHeight="1">
      <c r="A521" s="23">
        <v>360</v>
      </c>
      <c r="B521" s="149"/>
      <c r="C521" s="150">
        <v>8801</v>
      </c>
      <c r="D521" s="151" t="s">
        <v>952</v>
      </c>
      <c r="E521" s="1353">
        <f aca="true" t="shared" si="126" ref="E521:E526">F521+G521+H521</f>
        <v>0</v>
      </c>
      <c r="F521" s="152"/>
      <c r="G521" s="153"/>
      <c r="H521" s="584">
        <v>0</v>
      </c>
      <c r="I521" s="152"/>
      <c r="J521" s="153"/>
      <c r="K521" s="584">
        <v>0</v>
      </c>
      <c r="L521" s="1353">
        <f t="shared" si="121"/>
        <v>0</v>
      </c>
      <c r="M521" s="7">
        <f aca="true" t="shared" si="127" ref="M521:M584">(IF($E521&lt;&gt;0,$M$2,IF($L521&lt;&gt;0,$M$2,"")))</f>
      </c>
      <c r="N521" s="518"/>
    </row>
    <row r="522" spans="1:14" ht="18" customHeight="1">
      <c r="A522" s="23">
        <v>365</v>
      </c>
      <c r="B522" s="149"/>
      <c r="C522" s="156">
        <v>8802</v>
      </c>
      <c r="D522" s="157" t="s">
        <v>953</v>
      </c>
      <c r="E522" s="1351">
        <f t="shared" si="126"/>
        <v>0</v>
      </c>
      <c r="F522" s="158"/>
      <c r="G522" s="159"/>
      <c r="H522" s="585">
        <v>0</v>
      </c>
      <c r="I522" s="158"/>
      <c r="J522" s="159"/>
      <c r="K522" s="585">
        <v>0</v>
      </c>
      <c r="L522" s="1351">
        <f t="shared" si="121"/>
        <v>0</v>
      </c>
      <c r="M522" s="7">
        <f t="shared" si="127"/>
      </c>
      <c r="N522" s="518"/>
    </row>
    <row r="523" spans="1:14" ht="32.25" customHeight="1">
      <c r="A523" s="23">
        <v>365</v>
      </c>
      <c r="B523" s="149"/>
      <c r="C523" s="156">
        <v>8803</v>
      </c>
      <c r="D523" s="157" t="s">
        <v>1983</v>
      </c>
      <c r="E523" s="1351">
        <f t="shared" si="126"/>
        <v>0</v>
      </c>
      <c r="F523" s="158"/>
      <c r="G523" s="159"/>
      <c r="H523" s="585">
        <v>0</v>
      </c>
      <c r="I523" s="158"/>
      <c r="J523" s="159"/>
      <c r="K523" s="585">
        <v>0</v>
      </c>
      <c r="L523" s="1351">
        <f t="shared" si="121"/>
        <v>0</v>
      </c>
      <c r="M523" s="7">
        <f t="shared" si="127"/>
      </c>
      <c r="N523" s="518"/>
    </row>
    <row r="524" spans="1:14" ht="18" customHeight="1">
      <c r="A524" s="23">
        <v>370</v>
      </c>
      <c r="B524" s="149"/>
      <c r="C524" s="156">
        <v>8804</v>
      </c>
      <c r="D524" s="157" t="s">
        <v>949</v>
      </c>
      <c r="E524" s="1351">
        <f t="shared" si="126"/>
        <v>0</v>
      </c>
      <c r="F524" s="158"/>
      <c r="G524" s="159"/>
      <c r="H524" s="585">
        <v>0</v>
      </c>
      <c r="I524" s="158"/>
      <c r="J524" s="159"/>
      <c r="K524" s="585">
        <v>0</v>
      </c>
      <c r="L524" s="1351">
        <f t="shared" si="121"/>
        <v>0</v>
      </c>
      <c r="M524" s="7">
        <f t="shared" si="127"/>
      </c>
      <c r="N524" s="518"/>
    </row>
    <row r="525" spans="1:14" ht="18" customHeight="1">
      <c r="A525" s="23">
        <v>365</v>
      </c>
      <c r="B525" s="149"/>
      <c r="C525" s="156">
        <v>8805</v>
      </c>
      <c r="D525" s="623" t="s">
        <v>950</v>
      </c>
      <c r="E525" s="1351">
        <f t="shared" si="126"/>
        <v>0</v>
      </c>
      <c r="F525" s="158"/>
      <c r="G525" s="159"/>
      <c r="H525" s="585">
        <v>0</v>
      </c>
      <c r="I525" s="158"/>
      <c r="J525" s="159"/>
      <c r="K525" s="585">
        <v>0</v>
      </c>
      <c r="L525" s="1351">
        <f t="shared" si="121"/>
        <v>0</v>
      </c>
      <c r="M525" s="7">
        <f t="shared" si="127"/>
      </c>
      <c r="N525" s="518"/>
    </row>
    <row r="526" spans="1:14" ht="18" customHeight="1">
      <c r="A526" s="23">
        <v>370</v>
      </c>
      <c r="B526" s="149"/>
      <c r="C526" s="179">
        <v>8809</v>
      </c>
      <c r="D526" s="172" t="s">
        <v>951</v>
      </c>
      <c r="E526" s="1352">
        <f t="shared" si="126"/>
        <v>0</v>
      </c>
      <c r="F526" s="173"/>
      <c r="G526" s="174"/>
      <c r="H526" s="597">
        <v>0</v>
      </c>
      <c r="I526" s="173"/>
      <c r="J526" s="174"/>
      <c r="K526" s="597">
        <v>0</v>
      </c>
      <c r="L526" s="1352">
        <f t="shared" si="121"/>
        <v>0</v>
      </c>
      <c r="M526" s="7">
        <f t="shared" si="127"/>
      </c>
      <c r="N526" s="518"/>
    </row>
    <row r="527" spans="1:14" s="15" customFormat="1" ht="18" customHeight="1">
      <c r="A527" s="22">
        <v>375</v>
      </c>
      <c r="B527" s="577">
        <v>8900</v>
      </c>
      <c r="C527" s="1791" t="s">
        <v>964</v>
      </c>
      <c r="D527" s="1792"/>
      <c r="E527" s="578">
        <f aca="true" t="shared" si="128" ref="E527:L527">SUM(E528:E530)</f>
        <v>0</v>
      </c>
      <c r="F527" s="587">
        <f t="shared" si="128"/>
        <v>0</v>
      </c>
      <c r="G527" s="580">
        <f t="shared" si="128"/>
        <v>0</v>
      </c>
      <c r="H527" s="581">
        <f>SUM(H528:H530)</f>
        <v>0</v>
      </c>
      <c r="I527" s="587">
        <f t="shared" si="128"/>
        <v>0</v>
      </c>
      <c r="J527" s="580">
        <f t="shared" si="128"/>
        <v>0</v>
      </c>
      <c r="K527" s="581">
        <f t="shared" si="128"/>
        <v>0</v>
      </c>
      <c r="L527" s="578">
        <f t="shared" si="128"/>
        <v>0</v>
      </c>
      <c r="M527" s="7">
        <f t="shared" si="127"/>
      </c>
      <c r="N527" s="518"/>
    </row>
    <row r="528" spans="1:14" ht="18" customHeight="1">
      <c r="A528" s="23">
        <v>380</v>
      </c>
      <c r="B528" s="196"/>
      <c r="C528" s="150">
        <v>8901</v>
      </c>
      <c r="D528" s="151" t="s">
        <v>1846</v>
      </c>
      <c r="E528" s="1353">
        <f aca="true" t="shared" si="129" ref="E528:E591">F528+G528+H528</f>
        <v>0</v>
      </c>
      <c r="F528" s="1592">
        <v>0</v>
      </c>
      <c r="G528" s="1592">
        <v>0</v>
      </c>
      <c r="H528" s="584">
        <v>0</v>
      </c>
      <c r="I528" s="1592">
        <v>0</v>
      </c>
      <c r="J528" s="1592">
        <v>0</v>
      </c>
      <c r="K528" s="584">
        <v>0</v>
      </c>
      <c r="L528" s="1353">
        <f t="shared" si="121"/>
        <v>0</v>
      </c>
      <c r="M528" s="7">
        <f t="shared" si="127"/>
      </c>
      <c r="N528" s="518"/>
    </row>
    <row r="529" spans="1:14" ht="30">
      <c r="A529" s="23">
        <v>385</v>
      </c>
      <c r="B529" s="196"/>
      <c r="C529" s="156">
        <v>8902</v>
      </c>
      <c r="D529" s="157" t="s">
        <v>1847</v>
      </c>
      <c r="E529" s="1351">
        <f t="shared" si="129"/>
        <v>0</v>
      </c>
      <c r="F529" s="1592">
        <v>0</v>
      </c>
      <c r="G529" s="1592">
        <v>0</v>
      </c>
      <c r="H529" s="585">
        <v>0</v>
      </c>
      <c r="I529" s="1592">
        <v>0</v>
      </c>
      <c r="J529" s="1592">
        <v>0</v>
      </c>
      <c r="K529" s="585">
        <v>0</v>
      </c>
      <c r="L529" s="1351">
        <f t="shared" si="121"/>
        <v>0</v>
      </c>
      <c r="M529" s="7">
        <f t="shared" si="127"/>
      </c>
      <c r="N529" s="518"/>
    </row>
    <row r="530" spans="1:14" ht="30">
      <c r="A530" s="23">
        <v>390</v>
      </c>
      <c r="B530" s="196"/>
      <c r="C530" s="179">
        <v>8903</v>
      </c>
      <c r="D530" s="172" t="s">
        <v>1747</v>
      </c>
      <c r="E530" s="1352">
        <f t="shared" si="129"/>
        <v>0</v>
      </c>
      <c r="F530" s="1592">
        <v>0</v>
      </c>
      <c r="G530" s="1592">
        <v>0</v>
      </c>
      <c r="H530" s="586">
        <v>0</v>
      </c>
      <c r="I530" s="1592">
        <v>0</v>
      </c>
      <c r="J530" s="1592">
        <v>0</v>
      </c>
      <c r="K530" s="586">
        <v>0</v>
      </c>
      <c r="L530" s="1352">
        <f t="shared" si="121"/>
        <v>0</v>
      </c>
      <c r="M530" s="7">
        <f t="shared" si="127"/>
      </c>
      <c r="N530" s="518"/>
    </row>
    <row r="531" spans="1:14" s="15" customFormat="1" ht="15.75">
      <c r="A531" s="22">
        <v>395</v>
      </c>
      <c r="B531" s="577">
        <v>9000</v>
      </c>
      <c r="C531" s="1767" t="s">
        <v>1984</v>
      </c>
      <c r="D531" s="1767"/>
      <c r="E531" s="605">
        <f t="shared" si="129"/>
        <v>0</v>
      </c>
      <c r="F531" s="616"/>
      <c r="G531" s="617"/>
      <c r="H531" s="1441">
        <v>0</v>
      </c>
      <c r="I531" s="616"/>
      <c r="J531" s="617"/>
      <c r="K531" s="1441">
        <v>0</v>
      </c>
      <c r="L531" s="605">
        <f t="shared" si="121"/>
        <v>0</v>
      </c>
      <c r="M531" s="7">
        <f t="shared" si="127"/>
      </c>
      <c r="N531" s="518"/>
    </row>
    <row r="532" spans="1:14" s="15" customFormat="1" ht="18.75" customHeight="1">
      <c r="A532" s="22">
        <v>405</v>
      </c>
      <c r="B532" s="624">
        <v>9100</v>
      </c>
      <c r="C532" s="1768" t="s">
        <v>1985</v>
      </c>
      <c r="D532" s="1768"/>
      <c r="E532" s="625">
        <f aca="true" t="shared" si="130" ref="E532:L532">SUM(E533:E536)</f>
        <v>0</v>
      </c>
      <c r="F532" s="626">
        <f t="shared" si="130"/>
        <v>0</v>
      </c>
      <c r="G532" s="627">
        <f t="shared" si="130"/>
        <v>0</v>
      </c>
      <c r="H532" s="581">
        <f>SUM(H533:H536)</f>
        <v>0</v>
      </c>
      <c r="I532" s="626">
        <f t="shared" si="130"/>
        <v>0</v>
      </c>
      <c r="J532" s="627">
        <f t="shared" si="130"/>
        <v>0</v>
      </c>
      <c r="K532" s="581">
        <f t="shared" si="130"/>
        <v>0</v>
      </c>
      <c r="L532" s="625">
        <f t="shared" si="130"/>
        <v>0</v>
      </c>
      <c r="M532" s="7">
        <f t="shared" si="127"/>
      </c>
      <c r="N532" s="518"/>
    </row>
    <row r="533" spans="1:14" ht="18.75" customHeight="1">
      <c r="A533" s="23">
        <v>410</v>
      </c>
      <c r="B533" s="149"/>
      <c r="C533" s="150">
        <v>9111</v>
      </c>
      <c r="D533" s="187" t="s">
        <v>94</v>
      </c>
      <c r="E533" s="1343">
        <f t="shared" si="129"/>
        <v>0</v>
      </c>
      <c r="F533" s="152"/>
      <c r="G533" s="153"/>
      <c r="H533" s="584">
        <v>0</v>
      </c>
      <c r="I533" s="152"/>
      <c r="J533" s="153"/>
      <c r="K533" s="584">
        <v>0</v>
      </c>
      <c r="L533" s="1343">
        <f t="shared" si="121"/>
        <v>0</v>
      </c>
      <c r="M533" s="7">
        <f t="shared" si="127"/>
      </c>
      <c r="N533" s="518"/>
    </row>
    <row r="534" spans="1:14" ht="18.75" customHeight="1">
      <c r="A534" s="23">
        <v>415</v>
      </c>
      <c r="B534" s="149"/>
      <c r="C534" s="156">
        <v>9112</v>
      </c>
      <c r="D534" s="604" t="s">
        <v>95</v>
      </c>
      <c r="E534" s="1344">
        <f t="shared" si="129"/>
        <v>0</v>
      </c>
      <c r="F534" s="158"/>
      <c r="G534" s="159"/>
      <c r="H534" s="585">
        <v>0</v>
      </c>
      <c r="I534" s="158"/>
      <c r="J534" s="159"/>
      <c r="K534" s="585">
        <v>0</v>
      </c>
      <c r="L534" s="1344">
        <f t="shared" si="121"/>
        <v>0</v>
      </c>
      <c r="M534" s="7">
        <f t="shared" si="127"/>
      </c>
      <c r="N534" s="518"/>
    </row>
    <row r="535" spans="1:14" ht="18.75" customHeight="1">
      <c r="A535" s="23">
        <v>420</v>
      </c>
      <c r="B535" s="149"/>
      <c r="C535" s="156">
        <v>9121</v>
      </c>
      <c r="D535" s="604" t="s">
        <v>96</v>
      </c>
      <c r="E535" s="1344">
        <f t="shared" si="129"/>
        <v>0</v>
      </c>
      <c r="F535" s="158"/>
      <c r="G535" s="159"/>
      <c r="H535" s="585">
        <v>0</v>
      </c>
      <c r="I535" s="158"/>
      <c r="J535" s="159"/>
      <c r="K535" s="585">
        <v>0</v>
      </c>
      <c r="L535" s="1344">
        <f t="shared" si="121"/>
        <v>0</v>
      </c>
      <c r="M535" s="7">
        <f t="shared" si="127"/>
      </c>
      <c r="N535" s="518"/>
    </row>
    <row r="536" spans="1:14" ht="18.75" customHeight="1">
      <c r="A536" s="23">
        <v>425</v>
      </c>
      <c r="B536" s="149"/>
      <c r="C536" s="179">
        <v>9122</v>
      </c>
      <c r="D536" s="198" t="s">
        <v>97</v>
      </c>
      <c r="E536" s="1347">
        <f t="shared" si="129"/>
        <v>0</v>
      </c>
      <c r="F536" s="173"/>
      <c r="G536" s="174"/>
      <c r="H536" s="586">
        <v>0</v>
      </c>
      <c r="I536" s="173"/>
      <c r="J536" s="174"/>
      <c r="K536" s="586">
        <v>0</v>
      </c>
      <c r="L536" s="1347">
        <f t="shared" si="121"/>
        <v>0</v>
      </c>
      <c r="M536" s="7">
        <f t="shared" si="127"/>
      </c>
      <c r="N536" s="518"/>
    </row>
    <row r="537" spans="1:14" s="15" customFormat="1" ht="18.75" customHeight="1">
      <c r="A537" s="22">
        <v>430</v>
      </c>
      <c r="B537" s="577">
        <v>9200</v>
      </c>
      <c r="C537" s="1765" t="s">
        <v>1986</v>
      </c>
      <c r="D537" s="1766"/>
      <c r="E537" s="578">
        <f aca="true" t="shared" si="131" ref="E537:L537">+E538+E539</f>
        <v>0</v>
      </c>
      <c r="F537" s="587">
        <f t="shared" si="131"/>
        <v>0</v>
      </c>
      <c r="G537" s="580">
        <f t="shared" si="131"/>
        <v>0</v>
      </c>
      <c r="H537" s="581">
        <f>+H538+H539</f>
        <v>0</v>
      </c>
      <c r="I537" s="587">
        <f t="shared" si="131"/>
        <v>0</v>
      </c>
      <c r="J537" s="580">
        <f t="shared" si="131"/>
        <v>0</v>
      </c>
      <c r="K537" s="581">
        <f t="shared" si="131"/>
        <v>0</v>
      </c>
      <c r="L537" s="578">
        <f t="shared" si="131"/>
        <v>0</v>
      </c>
      <c r="M537" s="7">
        <f t="shared" si="127"/>
      </c>
      <c r="N537" s="518"/>
    </row>
    <row r="538" spans="1:14" ht="18.75" customHeight="1">
      <c r="A538" s="23">
        <v>435</v>
      </c>
      <c r="B538" s="149"/>
      <c r="C538" s="150">
        <v>9201</v>
      </c>
      <c r="D538" s="151" t="s">
        <v>98</v>
      </c>
      <c r="E538" s="1353">
        <f t="shared" si="129"/>
        <v>0</v>
      </c>
      <c r="F538" s="152"/>
      <c r="G538" s="153"/>
      <c r="H538" s="584">
        <v>0</v>
      </c>
      <c r="I538" s="152"/>
      <c r="J538" s="153"/>
      <c r="K538" s="584">
        <v>0</v>
      </c>
      <c r="L538" s="1353">
        <f t="shared" si="121"/>
        <v>0</v>
      </c>
      <c r="M538" s="7">
        <f t="shared" si="127"/>
      </c>
      <c r="N538" s="518"/>
    </row>
    <row r="539" spans="1:14" ht="18.75" customHeight="1">
      <c r="A539" s="36">
        <v>440</v>
      </c>
      <c r="B539" s="149"/>
      <c r="C539" s="179">
        <v>9202</v>
      </c>
      <c r="D539" s="172" t="s">
        <v>99</v>
      </c>
      <c r="E539" s="1352">
        <f t="shared" si="129"/>
        <v>0</v>
      </c>
      <c r="F539" s="173"/>
      <c r="G539" s="174"/>
      <c r="H539" s="597">
        <v>0</v>
      </c>
      <c r="I539" s="173"/>
      <c r="J539" s="174"/>
      <c r="K539" s="597">
        <v>0</v>
      </c>
      <c r="L539" s="1352">
        <f t="shared" si="121"/>
        <v>0</v>
      </c>
      <c r="M539" s="7">
        <f t="shared" si="127"/>
      </c>
      <c r="N539" s="518"/>
    </row>
    <row r="540" spans="1:14" s="15" customFormat="1" ht="18.75" customHeight="1">
      <c r="A540" s="39">
        <v>445</v>
      </c>
      <c r="B540" s="577">
        <v>9300</v>
      </c>
      <c r="C540" s="1767" t="s">
        <v>1987</v>
      </c>
      <c r="D540" s="1767"/>
      <c r="E540" s="578">
        <f aca="true" t="shared" si="132" ref="E540:L540">SUM(E541:E561)</f>
        <v>0</v>
      </c>
      <c r="F540" s="587">
        <f t="shared" si="132"/>
        <v>0</v>
      </c>
      <c r="G540" s="580">
        <f t="shared" si="132"/>
        <v>0</v>
      </c>
      <c r="H540" s="581">
        <f>SUM(H541:H561)</f>
        <v>0</v>
      </c>
      <c r="I540" s="587">
        <f t="shared" si="132"/>
        <v>0</v>
      </c>
      <c r="J540" s="580">
        <f t="shared" si="132"/>
        <v>0</v>
      </c>
      <c r="K540" s="581">
        <f t="shared" si="132"/>
        <v>0</v>
      </c>
      <c r="L540" s="578">
        <f t="shared" si="132"/>
        <v>0</v>
      </c>
      <c r="M540" s="7">
        <f t="shared" si="127"/>
      </c>
      <c r="N540" s="518"/>
    </row>
    <row r="541" spans="1:14" ht="18.75" customHeight="1">
      <c r="A541" s="36">
        <v>450</v>
      </c>
      <c r="B541" s="149"/>
      <c r="C541" s="150">
        <v>9301</v>
      </c>
      <c r="D541" s="187" t="s">
        <v>1848</v>
      </c>
      <c r="E541" s="1353">
        <f t="shared" si="129"/>
        <v>0</v>
      </c>
      <c r="F541" s="152"/>
      <c r="G541" s="153"/>
      <c r="H541" s="584">
        <v>0</v>
      </c>
      <c r="I541" s="152"/>
      <c r="J541" s="153"/>
      <c r="K541" s="584">
        <v>0</v>
      </c>
      <c r="L541" s="1353">
        <f t="shared" si="121"/>
        <v>0</v>
      </c>
      <c r="M541" s="7">
        <f t="shared" si="127"/>
      </c>
      <c r="N541" s="518"/>
    </row>
    <row r="542" spans="1:14" ht="18.75" customHeight="1">
      <c r="A542" s="36">
        <v>450</v>
      </c>
      <c r="B542" s="149"/>
      <c r="C542" s="447">
        <v>9310</v>
      </c>
      <c r="D542" s="628" t="s">
        <v>100</v>
      </c>
      <c r="E542" s="1349">
        <f t="shared" si="129"/>
        <v>0</v>
      </c>
      <c r="F542" s="449"/>
      <c r="G542" s="450"/>
      <c r="H542" s="597">
        <v>0</v>
      </c>
      <c r="I542" s="449"/>
      <c r="J542" s="450"/>
      <c r="K542" s="597">
        <v>0</v>
      </c>
      <c r="L542" s="1349">
        <f t="shared" si="121"/>
        <v>0</v>
      </c>
      <c r="M542" s="7">
        <f t="shared" si="127"/>
      </c>
      <c r="N542" s="518"/>
    </row>
    <row r="543" spans="1:14" s="35" customFormat="1" ht="18.75" customHeight="1">
      <c r="A543" s="53">
        <v>451</v>
      </c>
      <c r="B543" s="149"/>
      <c r="C543" s="629">
        <v>9317</v>
      </c>
      <c r="D543" s="630" t="s">
        <v>1849</v>
      </c>
      <c r="E543" s="1363">
        <f t="shared" si="129"/>
        <v>0</v>
      </c>
      <c r="F543" s="454"/>
      <c r="G543" s="455"/>
      <c r="H543" s="585">
        <v>0</v>
      </c>
      <c r="I543" s="454"/>
      <c r="J543" s="455"/>
      <c r="K543" s="585">
        <v>0</v>
      </c>
      <c r="L543" s="1363">
        <f t="shared" si="121"/>
        <v>0</v>
      </c>
      <c r="M543" s="7">
        <f t="shared" si="127"/>
      </c>
      <c r="N543" s="518"/>
    </row>
    <row r="544" spans="1:14" s="35" customFormat="1" ht="18.75" customHeight="1">
      <c r="A544" s="53">
        <v>452</v>
      </c>
      <c r="B544" s="149"/>
      <c r="C544" s="631">
        <v>9318</v>
      </c>
      <c r="D544" s="632" t="s">
        <v>1850</v>
      </c>
      <c r="E544" s="1349">
        <f t="shared" si="129"/>
        <v>0</v>
      </c>
      <c r="F544" s="449"/>
      <c r="G544" s="450"/>
      <c r="H544" s="597">
        <v>0</v>
      </c>
      <c r="I544" s="449"/>
      <c r="J544" s="450"/>
      <c r="K544" s="597">
        <v>0</v>
      </c>
      <c r="L544" s="1349">
        <f t="shared" si="121"/>
        <v>0</v>
      </c>
      <c r="M544" s="7">
        <f t="shared" si="127"/>
      </c>
      <c r="N544" s="518"/>
    </row>
    <row r="545" spans="1:14" ht="31.5">
      <c r="A545" s="44">
        <v>456</v>
      </c>
      <c r="B545" s="149"/>
      <c r="C545" s="452">
        <v>9321</v>
      </c>
      <c r="D545" s="633" t="s">
        <v>101</v>
      </c>
      <c r="E545" s="1363">
        <f t="shared" si="129"/>
        <v>0</v>
      </c>
      <c r="F545" s="1592">
        <v>0</v>
      </c>
      <c r="G545" s="1592">
        <v>0</v>
      </c>
      <c r="H545" s="585">
        <v>0</v>
      </c>
      <c r="I545" s="1592">
        <v>0</v>
      </c>
      <c r="J545" s="1592">
        <v>0</v>
      </c>
      <c r="K545" s="585">
        <v>0</v>
      </c>
      <c r="L545" s="1363">
        <f t="shared" si="121"/>
        <v>0</v>
      </c>
      <c r="M545" s="7">
        <f t="shared" si="127"/>
      </c>
      <c r="N545" s="518"/>
    </row>
    <row r="546" spans="1:14" ht="31.5">
      <c r="A546" s="44">
        <v>457</v>
      </c>
      <c r="B546" s="149"/>
      <c r="C546" s="156">
        <v>9322</v>
      </c>
      <c r="D546" s="634" t="s">
        <v>1855</v>
      </c>
      <c r="E546" s="1351">
        <f t="shared" si="129"/>
        <v>0</v>
      </c>
      <c r="F546" s="1592">
        <v>0</v>
      </c>
      <c r="G546" s="1592">
        <v>0</v>
      </c>
      <c r="H546" s="585">
        <v>0</v>
      </c>
      <c r="I546" s="1592">
        <v>0</v>
      </c>
      <c r="J546" s="1592">
        <v>0</v>
      </c>
      <c r="K546" s="585">
        <v>0</v>
      </c>
      <c r="L546" s="1351">
        <f t="shared" si="121"/>
        <v>0</v>
      </c>
      <c r="M546" s="7">
        <f t="shared" si="127"/>
      </c>
      <c r="N546" s="518"/>
    </row>
    <row r="547" spans="1:14" ht="31.5">
      <c r="A547" s="44">
        <v>458</v>
      </c>
      <c r="B547" s="149"/>
      <c r="C547" s="156">
        <v>9323</v>
      </c>
      <c r="D547" s="634" t="s">
        <v>1856</v>
      </c>
      <c r="E547" s="1351">
        <f t="shared" si="129"/>
        <v>0</v>
      </c>
      <c r="F547" s="1592">
        <v>0</v>
      </c>
      <c r="G547" s="1592">
        <v>0</v>
      </c>
      <c r="H547" s="585">
        <v>0</v>
      </c>
      <c r="I547" s="1592">
        <v>0</v>
      </c>
      <c r="J547" s="1592">
        <v>0</v>
      </c>
      <c r="K547" s="585">
        <v>0</v>
      </c>
      <c r="L547" s="1351">
        <f t="shared" si="121"/>
        <v>0</v>
      </c>
      <c r="M547" s="7">
        <f t="shared" si="127"/>
      </c>
      <c r="N547" s="518"/>
    </row>
    <row r="548" spans="1:14" ht="31.5">
      <c r="A548" s="44">
        <v>459</v>
      </c>
      <c r="B548" s="149"/>
      <c r="C548" s="156">
        <v>9324</v>
      </c>
      <c r="D548" s="634" t="s">
        <v>1857</v>
      </c>
      <c r="E548" s="1351">
        <f t="shared" si="129"/>
        <v>0</v>
      </c>
      <c r="F548" s="1592">
        <v>0</v>
      </c>
      <c r="G548" s="1592">
        <v>0</v>
      </c>
      <c r="H548" s="585">
        <v>0</v>
      </c>
      <c r="I548" s="1592">
        <v>0</v>
      </c>
      <c r="J548" s="1592">
        <v>0</v>
      </c>
      <c r="K548" s="585">
        <v>0</v>
      </c>
      <c r="L548" s="1351">
        <f t="shared" si="121"/>
        <v>0</v>
      </c>
      <c r="M548" s="7">
        <f t="shared" si="127"/>
      </c>
      <c r="N548" s="518"/>
    </row>
    <row r="549" spans="1:14" ht="18.75" customHeight="1">
      <c r="A549" s="44">
        <v>460</v>
      </c>
      <c r="B549" s="149"/>
      <c r="C549" s="156">
        <v>9325</v>
      </c>
      <c r="D549" s="634" t="s">
        <v>1858</v>
      </c>
      <c r="E549" s="1351">
        <f t="shared" si="129"/>
        <v>0</v>
      </c>
      <c r="F549" s="1592">
        <v>0</v>
      </c>
      <c r="G549" s="1592">
        <v>0</v>
      </c>
      <c r="H549" s="585">
        <v>0</v>
      </c>
      <c r="I549" s="1592">
        <v>0</v>
      </c>
      <c r="J549" s="1592">
        <v>0</v>
      </c>
      <c r="K549" s="585">
        <v>0</v>
      </c>
      <c r="L549" s="1351">
        <f t="shared" si="121"/>
        <v>0</v>
      </c>
      <c r="M549" s="7">
        <f t="shared" si="127"/>
      </c>
      <c r="N549" s="518"/>
    </row>
    <row r="550" spans="1:14" ht="18.75" customHeight="1">
      <c r="A550" s="44">
        <v>461</v>
      </c>
      <c r="B550" s="149"/>
      <c r="C550" s="156">
        <v>9326</v>
      </c>
      <c r="D550" s="634" t="s">
        <v>1859</v>
      </c>
      <c r="E550" s="1351">
        <f t="shared" si="129"/>
        <v>0</v>
      </c>
      <c r="F550" s="1592">
        <v>0</v>
      </c>
      <c r="G550" s="1592">
        <v>0</v>
      </c>
      <c r="H550" s="585">
        <v>0</v>
      </c>
      <c r="I550" s="1592">
        <v>0</v>
      </c>
      <c r="J550" s="1592">
        <v>0</v>
      </c>
      <c r="K550" s="585">
        <v>0</v>
      </c>
      <c r="L550" s="1351">
        <f t="shared" si="121"/>
        <v>0</v>
      </c>
      <c r="M550" s="7">
        <f t="shared" si="127"/>
      </c>
      <c r="N550" s="518"/>
    </row>
    <row r="551" spans="1:14" ht="30.75" customHeight="1">
      <c r="A551" s="36"/>
      <c r="B551" s="149"/>
      <c r="C551" s="156">
        <v>9327</v>
      </c>
      <c r="D551" s="634" t="s">
        <v>1860</v>
      </c>
      <c r="E551" s="1351">
        <f t="shared" si="129"/>
        <v>0</v>
      </c>
      <c r="F551" s="1592">
        <v>0</v>
      </c>
      <c r="G551" s="1592">
        <v>0</v>
      </c>
      <c r="H551" s="658">
        <v>0</v>
      </c>
      <c r="I551" s="1592">
        <v>0</v>
      </c>
      <c r="J551" s="1592">
        <v>0</v>
      </c>
      <c r="K551" s="658">
        <v>0</v>
      </c>
      <c r="L551" s="1351">
        <f t="shared" si="121"/>
        <v>0</v>
      </c>
      <c r="M551" s="7">
        <f t="shared" si="127"/>
      </c>
      <c r="N551" s="518"/>
    </row>
    <row r="552" spans="1:14" ht="18.75" customHeight="1">
      <c r="A552" s="36"/>
      <c r="B552" s="149"/>
      <c r="C552" s="447">
        <v>9328</v>
      </c>
      <c r="D552" s="635" t="s">
        <v>1861</v>
      </c>
      <c r="E552" s="1615">
        <f t="shared" si="129"/>
        <v>0</v>
      </c>
      <c r="F552" s="1618">
        <v>0</v>
      </c>
      <c r="G552" s="1619">
        <v>0</v>
      </c>
      <c r="H552" s="1620">
        <v>0</v>
      </c>
      <c r="I552" s="1619">
        <v>0</v>
      </c>
      <c r="J552" s="1619">
        <v>0</v>
      </c>
      <c r="K552" s="1620">
        <v>0</v>
      </c>
      <c r="L552" s="1616">
        <f t="shared" si="121"/>
        <v>0</v>
      </c>
      <c r="M552" s="7">
        <f t="shared" si="127"/>
      </c>
      <c r="N552" s="518"/>
    </row>
    <row r="553" spans="1:14" ht="30">
      <c r="A553" s="44">
        <v>462</v>
      </c>
      <c r="B553" s="149"/>
      <c r="C553" s="469">
        <v>9330</v>
      </c>
      <c r="D553" s="621" t="s">
        <v>1862</v>
      </c>
      <c r="E553" s="1364">
        <f t="shared" si="129"/>
        <v>0</v>
      </c>
      <c r="F553" s="636"/>
      <c r="G553" s="637"/>
      <c r="H553" s="1617">
        <v>0</v>
      </c>
      <c r="I553" s="636"/>
      <c r="J553" s="637"/>
      <c r="K553" s="1617">
        <v>0</v>
      </c>
      <c r="L553" s="1364">
        <f t="shared" si="121"/>
        <v>0</v>
      </c>
      <c r="M553" s="7">
        <f t="shared" si="127"/>
      </c>
      <c r="N553" s="518"/>
    </row>
    <row r="554" spans="1:14" ht="31.5">
      <c r="A554" s="36"/>
      <c r="B554" s="149"/>
      <c r="C554" s="452">
        <v>9336</v>
      </c>
      <c r="D554" s="633" t="s">
        <v>1988</v>
      </c>
      <c r="E554" s="1363">
        <f t="shared" si="129"/>
        <v>0</v>
      </c>
      <c r="F554" s="454"/>
      <c r="G554" s="455"/>
      <c r="H554" s="585">
        <v>0</v>
      </c>
      <c r="I554" s="454"/>
      <c r="J554" s="455"/>
      <c r="K554" s="585">
        <v>0</v>
      </c>
      <c r="L554" s="1363">
        <f t="shared" si="121"/>
        <v>0</v>
      </c>
      <c r="M554" s="7">
        <f t="shared" si="127"/>
      </c>
      <c r="N554" s="518"/>
    </row>
    <row r="555" spans="1:14" ht="31.5">
      <c r="A555" s="44">
        <v>462</v>
      </c>
      <c r="B555" s="149"/>
      <c r="C555" s="156">
        <v>9337</v>
      </c>
      <c r="D555" s="157" t="s">
        <v>1989</v>
      </c>
      <c r="E555" s="1351">
        <f t="shared" si="129"/>
        <v>0</v>
      </c>
      <c r="F555" s="158"/>
      <c r="G555" s="159"/>
      <c r="H555" s="585">
        <v>0</v>
      </c>
      <c r="I555" s="158"/>
      <c r="J555" s="159"/>
      <c r="K555" s="585">
        <v>0</v>
      </c>
      <c r="L555" s="1351">
        <f t="shared" si="121"/>
        <v>0</v>
      </c>
      <c r="M555" s="7">
        <f t="shared" si="127"/>
      </c>
      <c r="N555" s="518"/>
    </row>
    <row r="556" spans="1:14" ht="18.75" customHeight="1">
      <c r="A556" s="36"/>
      <c r="B556" s="149"/>
      <c r="C556" s="156">
        <v>9338</v>
      </c>
      <c r="D556" s="634" t="s">
        <v>1990</v>
      </c>
      <c r="E556" s="1351">
        <f t="shared" si="129"/>
        <v>0</v>
      </c>
      <c r="F556" s="158"/>
      <c r="G556" s="159"/>
      <c r="H556" s="585">
        <v>0</v>
      </c>
      <c r="I556" s="158"/>
      <c r="J556" s="159"/>
      <c r="K556" s="585">
        <v>0</v>
      </c>
      <c r="L556" s="1351">
        <f t="shared" si="121"/>
        <v>0</v>
      </c>
      <c r="M556" s="7">
        <f t="shared" si="127"/>
      </c>
      <c r="N556" s="518"/>
    </row>
    <row r="557" spans="1:14" ht="18.75" customHeight="1">
      <c r="A557" s="44">
        <v>462</v>
      </c>
      <c r="B557" s="149"/>
      <c r="C557" s="447">
        <v>9339</v>
      </c>
      <c r="D557" s="448" t="s">
        <v>1991</v>
      </c>
      <c r="E557" s="1349">
        <f t="shared" si="129"/>
        <v>0</v>
      </c>
      <c r="F557" s="449"/>
      <c r="G557" s="450"/>
      <c r="H557" s="597">
        <v>0</v>
      </c>
      <c r="I557" s="449"/>
      <c r="J557" s="450"/>
      <c r="K557" s="597">
        <v>0</v>
      </c>
      <c r="L557" s="1349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52">
        <v>9355</v>
      </c>
      <c r="D558" s="638" t="s">
        <v>1992</v>
      </c>
      <c r="E558" s="1363">
        <f t="shared" si="129"/>
        <v>0</v>
      </c>
      <c r="F558" s="454"/>
      <c r="G558" s="455"/>
      <c r="H558" s="585">
        <v>0</v>
      </c>
      <c r="I558" s="454"/>
      <c r="J558" s="455"/>
      <c r="K558" s="585">
        <v>0</v>
      </c>
      <c r="L558" s="1363">
        <f t="shared" si="121"/>
        <v>0</v>
      </c>
      <c r="M558" s="7">
        <f t="shared" si="127"/>
      </c>
      <c r="N558" s="518"/>
    </row>
    <row r="559" spans="1:14" ht="18.75" customHeight="1">
      <c r="A559" s="44">
        <v>462</v>
      </c>
      <c r="B559" s="149"/>
      <c r="C559" s="447">
        <v>9356</v>
      </c>
      <c r="D559" s="639" t="s">
        <v>1993</v>
      </c>
      <c r="E559" s="1349">
        <f t="shared" si="129"/>
        <v>0</v>
      </c>
      <c r="F559" s="449"/>
      <c r="G559" s="450"/>
      <c r="H559" s="597">
        <v>0</v>
      </c>
      <c r="I559" s="449"/>
      <c r="J559" s="450"/>
      <c r="K559" s="597">
        <v>0</v>
      </c>
      <c r="L559" s="1349">
        <f t="shared" si="121"/>
        <v>0</v>
      </c>
      <c r="M559" s="7">
        <f t="shared" si="127"/>
      </c>
      <c r="N559" s="518"/>
    </row>
    <row r="560" spans="1:14" ht="18.75" customHeight="1">
      <c r="A560" s="44">
        <v>462</v>
      </c>
      <c r="B560" s="149"/>
      <c r="C560" s="452">
        <v>9395</v>
      </c>
      <c r="D560" s="467" t="s">
        <v>1994</v>
      </c>
      <c r="E560" s="1363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363">
        <f t="shared" si="121"/>
        <v>0</v>
      </c>
      <c r="M560" s="7">
        <f t="shared" si="127"/>
      </c>
      <c r="N560" s="518"/>
    </row>
    <row r="561" spans="1:14" ht="18.75" customHeight="1">
      <c r="A561" s="36">
        <v>465</v>
      </c>
      <c r="B561" s="149"/>
      <c r="C561" s="179">
        <v>9396</v>
      </c>
      <c r="D561" s="640" t="s">
        <v>1995</v>
      </c>
      <c r="E561" s="1352">
        <f t="shared" si="129"/>
        <v>0</v>
      </c>
      <c r="F561" s="173"/>
      <c r="G561" s="174"/>
      <c r="H561" s="586">
        <v>0</v>
      </c>
      <c r="I561" s="173"/>
      <c r="J561" s="174"/>
      <c r="K561" s="586">
        <v>0</v>
      </c>
      <c r="L561" s="1352">
        <f t="shared" si="121"/>
        <v>0</v>
      </c>
      <c r="M561" s="7">
        <f t="shared" si="127"/>
      </c>
      <c r="N561" s="518"/>
    </row>
    <row r="562" spans="1:14" s="15" customFormat="1" ht="18" customHeight="1">
      <c r="A562" s="39">
        <v>470</v>
      </c>
      <c r="B562" s="577">
        <v>9500</v>
      </c>
      <c r="C562" s="1765" t="s">
        <v>1996</v>
      </c>
      <c r="D562" s="1765"/>
      <c r="E562" s="578">
        <f aca="true" t="shared" si="133" ref="E562:L562">SUM(E563:E581)</f>
        <v>82</v>
      </c>
      <c r="F562" s="587">
        <f t="shared" si="133"/>
        <v>0</v>
      </c>
      <c r="G562" s="580">
        <f t="shared" si="133"/>
        <v>82</v>
      </c>
      <c r="H562" s="581">
        <f>SUM(H563:H581)</f>
        <v>0</v>
      </c>
      <c r="I562" s="587">
        <f t="shared" si="133"/>
        <v>0</v>
      </c>
      <c r="J562" s="580">
        <f t="shared" si="133"/>
        <v>0</v>
      </c>
      <c r="K562" s="581">
        <f t="shared" si="133"/>
        <v>0</v>
      </c>
      <c r="L562" s="578">
        <f t="shared" si="133"/>
        <v>0</v>
      </c>
      <c r="M562" s="7">
        <f t="shared" si="127"/>
        <v>1</v>
      </c>
      <c r="N562" s="518"/>
    </row>
    <row r="563" spans="1:14" ht="18.75" customHeight="1">
      <c r="A563" s="36">
        <v>475</v>
      </c>
      <c r="B563" s="149"/>
      <c r="C563" s="150">
        <v>9501</v>
      </c>
      <c r="D563" s="187" t="s">
        <v>1863</v>
      </c>
      <c r="E563" s="1343">
        <f t="shared" si="129"/>
        <v>82</v>
      </c>
      <c r="F563" s="152"/>
      <c r="G563" s="153">
        <v>82</v>
      </c>
      <c r="H563" s="584">
        <v>0</v>
      </c>
      <c r="I563" s="152"/>
      <c r="J563" s="153">
        <v>82</v>
      </c>
      <c r="K563" s="584">
        <v>0</v>
      </c>
      <c r="L563" s="1343">
        <f t="shared" si="121"/>
        <v>82</v>
      </c>
      <c r="M563" s="7">
        <f t="shared" si="127"/>
        <v>1</v>
      </c>
      <c r="N563" s="518"/>
    </row>
    <row r="564" spans="1:14" ht="18.75" customHeight="1">
      <c r="A564" s="36">
        <v>480</v>
      </c>
      <c r="B564" s="149"/>
      <c r="C564" s="156">
        <v>9502</v>
      </c>
      <c r="D564" s="604" t="s">
        <v>1864</v>
      </c>
      <c r="E564" s="1344">
        <f t="shared" si="129"/>
        <v>0</v>
      </c>
      <c r="F564" s="158"/>
      <c r="G564" s="159"/>
      <c r="H564" s="585">
        <v>0</v>
      </c>
      <c r="I564" s="158"/>
      <c r="J564" s="159"/>
      <c r="K564" s="585">
        <v>0</v>
      </c>
      <c r="L564" s="1344">
        <f aca="true" t="shared" si="134" ref="L564:L581">I564+J564+K564</f>
        <v>0</v>
      </c>
      <c r="M564" s="7">
        <f t="shared" si="127"/>
      </c>
      <c r="N564" s="518"/>
    </row>
    <row r="565" spans="1:14" ht="18.75" customHeight="1">
      <c r="A565" s="36">
        <v>485</v>
      </c>
      <c r="B565" s="149"/>
      <c r="C565" s="156">
        <v>9503</v>
      </c>
      <c r="D565" s="604" t="s">
        <v>1906</v>
      </c>
      <c r="E565" s="1344">
        <f t="shared" si="129"/>
        <v>0</v>
      </c>
      <c r="F565" s="158"/>
      <c r="G565" s="159"/>
      <c r="H565" s="585">
        <v>0</v>
      </c>
      <c r="I565" s="158"/>
      <c r="J565" s="159"/>
      <c r="K565" s="585">
        <v>0</v>
      </c>
      <c r="L565" s="1344">
        <f t="shared" si="134"/>
        <v>0</v>
      </c>
      <c r="M565" s="7">
        <f t="shared" si="127"/>
      </c>
      <c r="N565" s="518"/>
    </row>
    <row r="566" spans="1:14" ht="18.75" customHeight="1">
      <c r="A566" s="36">
        <v>490</v>
      </c>
      <c r="B566" s="149"/>
      <c r="C566" s="156">
        <v>9504</v>
      </c>
      <c r="D566" s="604" t="s">
        <v>1907</v>
      </c>
      <c r="E566" s="1344">
        <f t="shared" si="129"/>
        <v>0</v>
      </c>
      <c r="F566" s="158"/>
      <c r="G566" s="159"/>
      <c r="H566" s="585">
        <v>0</v>
      </c>
      <c r="I566" s="158"/>
      <c r="J566" s="159"/>
      <c r="K566" s="585">
        <v>0</v>
      </c>
      <c r="L566" s="1344">
        <f t="shared" si="134"/>
        <v>0</v>
      </c>
      <c r="M566" s="7">
        <f t="shared" si="127"/>
      </c>
      <c r="N566" s="518"/>
    </row>
    <row r="567" spans="1:14" ht="18.75" customHeight="1">
      <c r="A567" s="36">
        <v>495</v>
      </c>
      <c r="B567" s="149"/>
      <c r="C567" s="156">
        <v>9505</v>
      </c>
      <c r="D567" s="604" t="s">
        <v>1865</v>
      </c>
      <c r="E567" s="1356">
        <f t="shared" si="129"/>
        <v>0</v>
      </c>
      <c r="F567" s="158"/>
      <c r="G567" s="159"/>
      <c r="H567" s="658">
        <v>0</v>
      </c>
      <c r="I567" s="158"/>
      <c r="J567" s="159"/>
      <c r="K567" s="658">
        <v>0</v>
      </c>
      <c r="L567" s="1356">
        <f t="shared" si="134"/>
        <v>0</v>
      </c>
      <c r="M567" s="7">
        <f t="shared" si="127"/>
      </c>
      <c r="N567" s="518"/>
    </row>
    <row r="568" spans="1:14" ht="18.75" customHeight="1">
      <c r="A568" s="36">
        <v>500</v>
      </c>
      <c r="B568" s="149"/>
      <c r="C568" s="156">
        <v>9506</v>
      </c>
      <c r="D568" s="604" t="s">
        <v>1866</v>
      </c>
      <c r="E568" s="1347">
        <f t="shared" si="129"/>
        <v>0</v>
      </c>
      <c r="F568" s="1601"/>
      <c r="G568" s="1621"/>
      <c r="H568" s="586">
        <v>0</v>
      </c>
      <c r="I568" s="1601"/>
      <c r="J568" s="1621"/>
      <c r="K568" s="1623">
        <v>0</v>
      </c>
      <c r="L568" s="1347">
        <f t="shared" si="134"/>
        <v>0</v>
      </c>
      <c r="M568" s="7">
        <f t="shared" si="127"/>
      </c>
      <c r="N568" s="518"/>
    </row>
    <row r="569" spans="1:14" ht="18.75" customHeight="1">
      <c r="A569" s="36">
        <v>505</v>
      </c>
      <c r="B569" s="149"/>
      <c r="C569" s="156">
        <v>9507</v>
      </c>
      <c r="D569" s="604" t="s">
        <v>1867</v>
      </c>
      <c r="E569" s="1357">
        <f t="shared" si="129"/>
        <v>0</v>
      </c>
      <c r="F569" s="152"/>
      <c r="G569" s="153"/>
      <c r="H569" s="1622">
        <v>0</v>
      </c>
      <c r="I569" s="152"/>
      <c r="J569" s="153">
        <v>-82</v>
      </c>
      <c r="K569" s="1622">
        <v>0</v>
      </c>
      <c r="L569" s="1357">
        <f t="shared" si="134"/>
        <v>-82</v>
      </c>
      <c r="M569" s="7">
        <f t="shared" si="127"/>
        <v>1</v>
      </c>
      <c r="N569" s="518"/>
    </row>
    <row r="570" spans="1:14" ht="18.75" customHeight="1">
      <c r="A570" s="36">
        <v>510</v>
      </c>
      <c r="B570" s="149"/>
      <c r="C570" s="156">
        <v>9508</v>
      </c>
      <c r="D570" s="604" t="s">
        <v>1868</v>
      </c>
      <c r="E570" s="1344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44">
        <f t="shared" si="134"/>
        <v>0</v>
      </c>
      <c r="M570" s="7">
        <f t="shared" si="127"/>
      </c>
      <c r="N570" s="518"/>
    </row>
    <row r="571" spans="1:14" ht="18.75" customHeight="1">
      <c r="A571" s="36">
        <v>515</v>
      </c>
      <c r="B571" s="149"/>
      <c r="C571" s="156">
        <v>9509</v>
      </c>
      <c r="D571" s="604" t="s">
        <v>1908</v>
      </c>
      <c r="E571" s="1344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44">
        <f t="shared" si="134"/>
        <v>0</v>
      </c>
      <c r="M571" s="7">
        <f t="shared" si="127"/>
      </c>
      <c r="N571" s="518"/>
    </row>
    <row r="572" spans="1:14" ht="18.75" customHeight="1">
      <c r="A572" s="36">
        <v>520</v>
      </c>
      <c r="B572" s="149"/>
      <c r="C572" s="156">
        <v>9510</v>
      </c>
      <c r="D572" s="604" t="s">
        <v>1909</v>
      </c>
      <c r="E572" s="1344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44">
        <f t="shared" si="134"/>
        <v>0</v>
      </c>
      <c r="M572" s="7">
        <f t="shared" si="127"/>
      </c>
      <c r="N572" s="518"/>
    </row>
    <row r="573" spans="1:14" ht="18.75" customHeight="1">
      <c r="A573" s="36">
        <v>525</v>
      </c>
      <c r="B573" s="149"/>
      <c r="C573" s="156">
        <v>9511</v>
      </c>
      <c r="D573" s="604" t="s">
        <v>1869</v>
      </c>
      <c r="E573" s="1344">
        <f t="shared" si="129"/>
        <v>0</v>
      </c>
      <c r="F573" s="158"/>
      <c r="G573" s="159"/>
      <c r="H573" s="585">
        <v>0</v>
      </c>
      <c r="I573" s="158"/>
      <c r="J573" s="159"/>
      <c r="K573" s="585">
        <v>0</v>
      </c>
      <c r="L573" s="1344">
        <f t="shared" si="134"/>
        <v>0</v>
      </c>
      <c r="M573" s="7">
        <f t="shared" si="127"/>
      </c>
      <c r="N573" s="518"/>
    </row>
    <row r="574" spans="1:14" ht="18.75" customHeight="1">
      <c r="A574" s="36">
        <v>530</v>
      </c>
      <c r="B574" s="149"/>
      <c r="C574" s="156">
        <v>9512</v>
      </c>
      <c r="D574" s="604" t="s">
        <v>1870</v>
      </c>
      <c r="E574" s="1344">
        <f t="shared" si="129"/>
        <v>0</v>
      </c>
      <c r="F574" s="158"/>
      <c r="G574" s="159"/>
      <c r="H574" s="585">
        <v>0</v>
      </c>
      <c r="I574" s="158"/>
      <c r="J574" s="159"/>
      <c r="K574" s="585">
        <v>0</v>
      </c>
      <c r="L574" s="1344">
        <f t="shared" si="134"/>
        <v>0</v>
      </c>
      <c r="M574" s="7">
        <f t="shared" si="127"/>
      </c>
      <c r="N574" s="518"/>
    </row>
    <row r="575" spans="1:14" ht="18.75" customHeight="1">
      <c r="A575" s="36">
        <v>535</v>
      </c>
      <c r="B575" s="149"/>
      <c r="C575" s="162">
        <v>9513</v>
      </c>
      <c r="D575" s="182" t="s">
        <v>1871</v>
      </c>
      <c r="E575" s="1359">
        <f>F575+G575+H575</f>
        <v>0</v>
      </c>
      <c r="F575" s="165"/>
      <c r="G575" s="165"/>
      <c r="H575" s="585">
        <v>0</v>
      </c>
      <c r="I575" s="165"/>
      <c r="J575" s="165"/>
      <c r="K575" s="585">
        <v>0</v>
      </c>
      <c r="L575" s="1359">
        <f t="shared" si="134"/>
        <v>0</v>
      </c>
      <c r="M575" s="7">
        <f t="shared" si="127"/>
      </c>
      <c r="N575" s="518"/>
    </row>
    <row r="576" spans="1:14" ht="31.5">
      <c r="A576" s="36">
        <v>540</v>
      </c>
      <c r="B576" s="149"/>
      <c r="C576" s="598">
        <v>9514</v>
      </c>
      <c r="D576" s="613" t="s">
        <v>1872</v>
      </c>
      <c r="E576" s="1360">
        <f t="shared" si="129"/>
        <v>0</v>
      </c>
      <c r="F576" s="601"/>
      <c r="G576" s="601"/>
      <c r="H576" s="602">
        <v>0</v>
      </c>
      <c r="I576" s="601"/>
      <c r="J576" s="601"/>
      <c r="K576" s="602">
        <v>0</v>
      </c>
      <c r="L576" s="1360">
        <f t="shared" si="134"/>
        <v>0</v>
      </c>
      <c r="M576" s="7">
        <f t="shared" si="127"/>
      </c>
      <c r="N576" s="518"/>
    </row>
    <row r="577" spans="1:14" ht="27.75" customHeight="1">
      <c r="A577" s="36">
        <v>545</v>
      </c>
      <c r="B577" s="641"/>
      <c r="C577" s="642">
        <v>9521</v>
      </c>
      <c r="D577" s="467" t="s">
        <v>1997</v>
      </c>
      <c r="E577" s="1346">
        <f>F577+G577+H577</f>
        <v>0</v>
      </c>
      <c r="F577" s="455"/>
      <c r="G577" s="455"/>
      <c r="H577" s="585">
        <v>0</v>
      </c>
      <c r="I577" s="455"/>
      <c r="J577" s="455"/>
      <c r="K577" s="585">
        <v>0</v>
      </c>
      <c r="L577" s="1346">
        <f t="shared" si="134"/>
        <v>0</v>
      </c>
      <c r="M577" s="7">
        <f t="shared" si="127"/>
      </c>
      <c r="N577" s="518"/>
    </row>
    <row r="578" spans="1:14" ht="18.75" customHeight="1">
      <c r="A578" s="36">
        <v>550</v>
      </c>
      <c r="B578" s="149"/>
      <c r="C578" s="156">
        <v>9522</v>
      </c>
      <c r="D578" s="643" t="s">
        <v>1998</v>
      </c>
      <c r="E578" s="1344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44">
        <f t="shared" si="134"/>
        <v>0</v>
      </c>
      <c r="M578" s="7">
        <f t="shared" si="127"/>
      </c>
      <c r="N578" s="518"/>
    </row>
    <row r="579" spans="1:14" ht="18.75" customHeight="1">
      <c r="A579" s="36">
        <v>555</v>
      </c>
      <c r="B579" s="149"/>
      <c r="C579" s="156">
        <v>9528</v>
      </c>
      <c r="D579" s="643" t="s">
        <v>1999</v>
      </c>
      <c r="E579" s="1344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44">
        <f t="shared" si="134"/>
        <v>0</v>
      </c>
      <c r="M579" s="7">
        <f t="shared" si="127"/>
      </c>
      <c r="N579" s="518"/>
    </row>
    <row r="580" spans="1:14" ht="18.75" customHeight="1">
      <c r="A580" s="36">
        <v>560</v>
      </c>
      <c r="B580" s="149"/>
      <c r="C580" s="447">
        <v>9529</v>
      </c>
      <c r="D580" s="639" t="s">
        <v>2000</v>
      </c>
      <c r="E580" s="1345">
        <f t="shared" si="129"/>
        <v>0</v>
      </c>
      <c r="F580" s="450"/>
      <c r="G580" s="450"/>
      <c r="H580" s="597">
        <v>0</v>
      </c>
      <c r="I580" s="450"/>
      <c r="J580" s="450"/>
      <c r="K580" s="597">
        <v>0</v>
      </c>
      <c r="L580" s="1345">
        <f t="shared" si="134"/>
        <v>0</v>
      </c>
      <c r="M580" s="7">
        <f t="shared" si="127"/>
      </c>
      <c r="N580" s="518"/>
    </row>
    <row r="581" spans="1:14" ht="30">
      <c r="A581" s="36">
        <v>561</v>
      </c>
      <c r="B581" s="149"/>
      <c r="C581" s="469">
        <v>9549</v>
      </c>
      <c r="D581" s="644" t="s">
        <v>1873</v>
      </c>
      <c r="E581" s="1365">
        <f t="shared" si="129"/>
        <v>0</v>
      </c>
      <c r="F581" s="158"/>
      <c r="G581" s="637"/>
      <c r="H581" s="585">
        <v>0</v>
      </c>
      <c r="I581" s="158"/>
      <c r="J581" s="637"/>
      <c r="K581" s="585">
        <v>0</v>
      </c>
      <c r="L581" s="1365">
        <f t="shared" si="134"/>
        <v>0</v>
      </c>
      <c r="M581" s="7">
        <f t="shared" si="127"/>
      </c>
      <c r="N581" s="518"/>
    </row>
    <row r="582" spans="1:14" s="15" customFormat="1" ht="18.75" customHeight="1">
      <c r="A582" s="39">
        <v>565</v>
      </c>
      <c r="B582" s="577">
        <v>9600</v>
      </c>
      <c r="C582" s="1765" t="s">
        <v>2001</v>
      </c>
      <c r="D582" s="1766"/>
      <c r="E582" s="578">
        <f aca="true" t="shared" si="135" ref="E582:L582">SUM(E583:E586)</f>
        <v>0</v>
      </c>
      <c r="F582" s="587">
        <f t="shared" si="135"/>
        <v>0</v>
      </c>
      <c r="G582" s="580">
        <f t="shared" si="135"/>
        <v>0</v>
      </c>
      <c r="H582" s="581">
        <f>SUM(H583:H586)</f>
        <v>0</v>
      </c>
      <c r="I582" s="587">
        <f t="shared" si="135"/>
        <v>0</v>
      </c>
      <c r="J582" s="580">
        <f t="shared" si="135"/>
        <v>0</v>
      </c>
      <c r="K582" s="581">
        <f t="shared" si="135"/>
        <v>0</v>
      </c>
      <c r="L582" s="578">
        <f t="shared" si="135"/>
        <v>0</v>
      </c>
      <c r="M582" s="7">
        <f t="shared" si="127"/>
      </c>
      <c r="N582" s="518"/>
    </row>
    <row r="583" spans="1:14" s="17" customFormat="1" ht="31.5" customHeight="1">
      <c r="A583" s="43">
        <v>566</v>
      </c>
      <c r="B583" s="181"/>
      <c r="C583" s="480">
        <v>9601</v>
      </c>
      <c r="D583" s="645" t="s">
        <v>2002</v>
      </c>
      <c r="E583" s="1343">
        <f t="shared" si="129"/>
        <v>0</v>
      </c>
      <c r="F583" s="1592">
        <v>0</v>
      </c>
      <c r="G583" s="1592">
        <v>0</v>
      </c>
      <c r="H583" s="584">
        <v>0</v>
      </c>
      <c r="I583" s="1592">
        <v>0</v>
      </c>
      <c r="J583" s="1592">
        <v>0</v>
      </c>
      <c r="K583" s="584">
        <v>0</v>
      </c>
      <c r="L583" s="1343">
        <f>I583+J583+K583</f>
        <v>0</v>
      </c>
      <c r="M583" s="7">
        <f t="shared" si="127"/>
      </c>
      <c r="N583" s="518"/>
    </row>
    <row r="584" spans="1:14" s="17" customFormat="1" ht="36" customHeight="1">
      <c r="A584" s="43">
        <v>567</v>
      </c>
      <c r="B584" s="181"/>
      <c r="C584" s="631">
        <v>9603</v>
      </c>
      <c r="D584" s="646" t="s">
        <v>2003</v>
      </c>
      <c r="E584" s="1345">
        <f t="shared" si="129"/>
        <v>0</v>
      </c>
      <c r="F584" s="1592">
        <v>0</v>
      </c>
      <c r="G584" s="1592">
        <v>0</v>
      </c>
      <c r="H584" s="585">
        <v>0</v>
      </c>
      <c r="I584" s="1592">
        <v>0</v>
      </c>
      <c r="J584" s="1592">
        <v>0</v>
      </c>
      <c r="K584" s="585">
        <v>0</v>
      </c>
      <c r="L584" s="1345">
        <f>I584+J584+K584</f>
        <v>0</v>
      </c>
      <c r="M584" s="7">
        <f t="shared" si="127"/>
      </c>
      <c r="N584" s="518"/>
    </row>
    <row r="585" spans="1:14" s="17" customFormat="1" ht="30.75" customHeight="1">
      <c r="A585" s="43">
        <v>568</v>
      </c>
      <c r="B585" s="181"/>
      <c r="C585" s="452">
        <v>9607</v>
      </c>
      <c r="D585" s="647" t="s">
        <v>2004</v>
      </c>
      <c r="E585" s="1346">
        <f t="shared" si="129"/>
        <v>0</v>
      </c>
      <c r="F585" s="1592">
        <v>0</v>
      </c>
      <c r="G585" s="1592">
        <v>0</v>
      </c>
      <c r="H585" s="585">
        <v>0</v>
      </c>
      <c r="I585" s="1592">
        <v>0</v>
      </c>
      <c r="J585" s="1592">
        <v>0</v>
      </c>
      <c r="K585" s="585">
        <v>0</v>
      </c>
      <c r="L585" s="1346">
        <f>I585+J585+K585</f>
        <v>0</v>
      </c>
      <c r="M585" s="7">
        <f aca="true" t="shared" si="136" ref="M585:M592">(IF($E585&lt;&gt;0,$M$2,IF($L585&lt;&gt;0,$M$2,"")))</f>
      </c>
      <c r="N585" s="518"/>
    </row>
    <row r="586" spans="1:14" s="17" customFormat="1" ht="18.75" customHeight="1">
      <c r="A586" s="43">
        <v>569</v>
      </c>
      <c r="B586" s="181"/>
      <c r="C586" s="482">
        <v>9609</v>
      </c>
      <c r="D586" s="648" t="s">
        <v>2005</v>
      </c>
      <c r="E586" s="1347">
        <f t="shared" si="129"/>
        <v>0</v>
      </c>
      <c r="F586" s="1592">
        <v>0</v>
      </c>
      <c r="G586" s="1592">
        <v>0</v>
      </c>
      <c r="H586" s="586">
        <v>0</v>
      </c>
      <c r="I586" s="1592">
        <v>0</v>
      </c>
      <c r="J586" s="1592">
        <v>0</v>
      </c>
      <c r="K586" s="586">
        <v>0</v>
      </c>
      <c r="L586" s="1347">
        <f>I586+J586+K586</f>
        <v>0</v>
      </c>
      <c r="M586" s="7">
        <f t="shared" si="136"/>
      </c>
      <c r="N586" s="518"/>
    </row>
    <row r="587" spans="1:14" s="15" customFormat="1" ht="18" customHeight="1">
      <c r="A587" s="39">
        <v>575</v>
      </c>
      <c r="B587" s="577">
        <v>9800</v>
      </c>
      <c r="C587" s="1765" t="s">
        <v>1874</v>
      </c>
      <c r="D587" s="1766"/>
      <c r="E587" s="578">
        <f aca="true" t="shared" si="137" ref="E587:L587">SUM(E588:E592)</f>
        <v>0</v>
      </c>
      <c r="F587" s="587">
        <f t="shared" si="137"/>
        <v>0</v>
      </c>
      <c r="G587" s="580">
        <f t="shared" si="137"/>
        <v>0</v>
      </c>
      <c r="H587" s="581">
        <f>SUM(H588:H592)</f>
        <v>0</v>
      </c>
      <c r="I587" s="587">
        <f t="shared" si="137"/>
        <v>0</v>
      </c>
      <c r="J587" s="580">
        <f t="shared" si="137"/>
        <v>0</v>
      </c>
      <c r="K587" s="581">
        <f t="shared" si="137"/>
        <v>0</v>
      </c>
      <c r="L587" s="578">
        <f t="shared" si="137"/>
        <v>0</v>
      </c>
      <c r="M587" s="7">
        <f t="shared" si="136"/>
      </c>
      <c r="N587" s="518"/>
    </row>
    <row r="588" spans="1:14" ht="18.75" customHeight="1">
      <c r="A588" s="36">
        <v>580</v>
      </c>
      <c r="B588" s="582"/>
      <c r="C588" s="150">
        <v>9810</v>
      </c>
      <c r="D588" s="187" t="s">
        <v>1851</v>
      </c>
      <c r="E588" s="649">
        <f t="shared" si="129"/>
        <v>0</v>
      </c>
      <c r="F588" s="152"/>
      <c r="G588" s="153"/>
      <c r="H588" s="584">
        <v>0</v>
      </c>
      <c r="I588" s="152"/>
      <c r="J588" s="153"/>
      <c r="K588" s="584">
        <v>0</v>
      </c>
      <c r="L588" s="1343">
        <f>I588+J588+K588</f>
        <v>0</v>
      </c>
      <c r="M588" s="7">
        <f t="shared" si="136"/>
      </c>
      <c r="N588" s="518"/>
    </row>
    <row r="589" spans="1:14" ht="18.75" customHeight="1">
      <c r="A589" s="36">
        <v>585</v>
      </c>
      <c r="B589" s="582"/>
      <c r="C589" s="156">
        <v>9820</v>
      </c>
      <c r="D589" s="157" t="s">
        <v>1852</v>
      </c>
      <c r="E589" s="650">
        <f t="shared" si="129"/>
        <v>0</v>
      </c>
      <c r="F589" s="158"/>
      <c r="G589" s="159"/>
      <c r="H589" s="585">
        <v>0</v>
      </c>
      <c r="I589" s="158"/>
      <c r="J589" s="159"/>
      <c r="K589" s="585">
        <v>0</v>
      </c>
      <c r="L589" s="1344">
        <f>I589+J589+K589</f>
        <v>0</v>
      </c>
      <c r="M589" s="7">
        <f t="shared" si="136"/>
      </c>
      <c r="N589" s="518"/>
    </row>
    <row r="590" spans="1:14" ht="18.75" customHeight="1">
      <c r="A590" s="36">
        <v>590</v>
      </c>
      <c r="B590" s="582"/>
      <c r="C590" s="156">
        <v>9830</v>
      </c>
      <c r="D590" s="157" t="s">
        <v>1853</v>
      </c>
      <c r="E590" s="650">
        <f t="shared" si="129"/>
        <v>0</v>
      </c>
      <c r="F590" s="158"/>
      <c r="G590" s="159"/>
      <c r="H590" s="585">
        <v>0</v>
      </c>
      <c r="I590" s="158"/>
      <c r="J590" s="159"/>
      <c r="K590" s="585">
        <v>0</v>
      </c>
      <c r="L590" s="1344">
        <f>I590+J590+K590</f>
        <v>0</v>
      </c>
      <c r="M590" s="7">
        <f t="shared" si="136"/>
      </c>
      <c r="N590" s="518"/>
    </row>
    <row r="591" spans="1:14" ht="18.75" customHeight="1">
      <c r="A591" s="23">
        <v>600</v>
      </c>
      <c r="B591" s="582"/>
      <c r="C591" s="162">
        <v>9850</v>
      </c>
      <c r="D591" s="182" t="s">
        <v>1854</v>
      </c>
      <c r="E591" s="651">
        <f t="shared" si="129"/>
        <v>0</v>
      </c>
      <c r="F591" s="164"/>
      <c r="G591" s="159"/>
      <c r="H591" s="597">
        <v>0</v>
      </c>
      <c r="I591" s="164"/>
      <c r="J591" s="159"/>
      <c r="K591" s="597">
        <v>0</v>
      </c>
      <c r="L591" s="1356">
        <f>I591+J591+K591</f>
        <v>0</v>
      </c>
      <c r="M591" s="7">
        <f t="shared" si="136"/>
      </c>
      <c r="N591" s="518"/>
    </row>
    <row r="592" spans="1:14" ht="33" customHeight="1">
      <c r="A592" s="23">
        <v>605</v>
      </c>
      <c r="B592" s="652"/>
      <c r="C592" s="653">
        <v>9890</v>
      </c>
      <c r="D592" s="654" t="s">
        <v>1875</v>
      </c>
      <c r="E592" s="1366">
        <f>F592+G592+H592</f>
        <v>0</v>
      </c>
      <c r="F592" s="655">
        <v>0</v>
      </c>
      <c r="G592" s="656">
        <v>0</v>
      </c>
      <c r="H592" s="657">
        <v>0</v>
      </c>
      <c r="I592" s="1437">
        <v>0</v>
      </c>
      <c r="J592" s="1438">
        <v>0</v>
      </c>
      <c r="K592" s="658">
        <v>0</v>
      </c>
      <c r="L592" s="1366">
        <f>I592+J592+K592</f>
        <v>0</v>
      </c>
      <c r="M592" s="7">
        <f t="shared" si="136"/>
      </c>
      <c r="N592" s="518"/>
    </row>
    <row r="593" spans="1:14" ht="20.25" customHeight="1" thickBot="1">
      <c r="A593" s="23">
        <v>610</v>
      </c>
      <c r="B593" s="659" t="s">
        <v>1950</v>
      </c>
      <c r="C593" s="660" t="s">
        <v>1782</v>
      </c>
      <c r="D593" s="661" t="s">
        <v>2006</v>
      </c>
      <c r="E593" s="662">
        <f aca="true" t="shared" si="138" ref="E593:L593">SUM(E457,E461,E464,E467,E477,E493,E498,E499,E508,E512,E517,E474,E520,E527,E531,E532,E537,E540,E562,E582,E587)</f>
        <v>82</v>
      </c>
      <c r="F593" s="663">
        <f t="shared" si="138"/>
        <v>0</v>
      </c>
      <c r="G593" s="664">
        <f t="shared" si="138"/>
        <v>82</v>
      </c>
      <c r="H593" s="665">
        <f t="shared" si="138"/>
        <v>0</v>
      </c>
      <c r="I593" s="663">
        <f t="shared" si="138"/>
        <v>0</v>
      </c>
      <c r="J593" s="664">
        <f t="shared" si="138"/>
        <v>0</v>
      </c>
      <c r="K593" s="666">
        <f t="shared" si="138"/>
        <v>0</v>
      </c>
      <c r="L593" s="662">
        <f t="shared" si="138"/>
        <v>0</v>
      </c>
      <c r="M593" s="7">
        <v>1</v>
      </c>
      <c r="N593" s="518"/>
    </row>
    <row r="594" spans="1:14" ht="16.5" thickTop="1">
      <c r="A594" s="23"/>
      <c r="B594" s="229"/>
      <c r="C594" s="229"/>
      <c r="D594" s="557">
        <f>+IF(+SUM(E594:J594)=0,0,"Контрола: дефицит/излишък = финансиране с обратен знак (V. + VІ. = 0)")</f>
        <v>0</v>
      </c>
      <c r="E594" s="667">
        <f>E593+E441</f>
        <v>0</v>
      </c>
      <c r="F594" s="668"/>
      <c r="G594" s="668"/>
      <c r="H594" s="668"/>
      <c r="I594" s="667"/>
      <c r="J594" s="668"/>
      <c r="K594" s="668"/>
      <c r="L594" s="668">
        <f>L593+L441</f>
        <v>0</v>
      </c>
      <c r="M594" s="7">
        <v>1</v>
      </c>
      <c r="N594" s="518"/>
    </row>
    <row r="595" spans="1:14" ht="15">
      <c r="A595" s="23"/>
      <c r="B595" s="391"/>
      <c r="C595" s="550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8"/>
    </row>
    <row r="596" spans="1:14" ht="25.5" customHeight="1">
      <c r="A596" s="23"/>
      <c r="B596" s="391"/>
      <c r="C596" s="6"/>
      <c r="D596" s="230"/>
      <c r="E596" s="59"/>
      <c r="F596" s="59" t="s">
        <v>1918</v>
      </c>
      <c r="G596" s="1784" t="s">
        <v>1682</v>
      </c>
      <c r="H596" s="1785"/>
      <c r="I596" s="1785"/>
      <c r="J596" s="1786"/>
      <c r="K596" s="103"/>
      <c r="L596" s="229"/>
      <c r="M596" s="7">
        <v>1</v>
      </c>
      <c r="N596" s="518"/>
    </row>
    <row r="597" spans="1:14" ht="18.75" customHeight="1">
      <c r="A597" s="23"/>
      <c r="B597" s="391"/>
      <c r="C597" s="550"/>
      <c r="D597" s="230"/>
      <c r="E597" s="229"/>
      <c r="F597" s="550"/>
      <c r="G597" s="1787" t="s">
        <v>1919</v>
      </c>
      <c r="H597" s="1787"/>
      <c r="I597" s="1787"/>
      <c r="J597" s="1787"/>
      <c r="K597" s="103"/>
      <c r="L597" s="229"/>
      <c r="M597" s="7">
        <v>1</v>
      </c>
      <c r="N597" s="518"/>
    </row>
    <row r="598" spans="1:14" ht="6.75" customHeight="1">
      <c r="A598" s="23"/>
      <c r="B598" s="391"/>
      <c r="C598" s="550"/>
      <c r="D598" s="230"/>
      <c r="E598" s="229"/>
      <c r="F598" s="550"/>
      <c r="G598" s="219"/>
      <c r="H598" s="219"/>
      <c r="I598" s="219"/>
      <c r="J598" s="219"/>
      <c r="K598" s="103"/>
      <c r="L598" s="229"/>
      <c r="M598" s="7">
        <v>1</v>
      </c>
      <c r="N598" s="518"/>
    </row>
    <row r="599" spans="1:14" ht="25.5" customHeight="1">
      <c r="A599" s="23"/>
      <c r="B599" s="391"/>
      <c r="C599" s="669" t="s">
        <v>1920</v>
      </c>
      <c r="D599" s="670" t="s">
        <v>1682</v>
      </c>
      <c r="E599" s="671"/>
      <c r="F599" s="219" t="s">
        <v>1921</v>
      </c>
      <c r="G599" s="1796" t="s">
        <v>1683</v>
      </c>
      <c r="H599" s="1797"/>
      <c r="I599" s="1797"/>
      <c r="J599" s="1798"/>
      <c r="K599" s="103"/>
      <c r="L599" s="229"/>
      <c r="M599" s="7">
        <v>1</v>
      </c>
      <c r="N599" s="518"/>
    </row>
    <row r="600" spans="1:14" ht="21.75" customHeight="1">
      <c r="A600" s="23"/>
      <c r="B600" s="1788" t="s">
        <v>1922</v>
      </c>
      <c r="C600" s="1789"/>
      <c r="D600" s="672" t="s">
        <v>1923</v>
      </c>
      <c r="E600" s="673"/>
      <c r="F600" s="674"/>
      <c r="G600" s="1787" t="s">
        <v>1919</v>
      </c>
      <c r="H600" s="1787"/>
      <c r="I600" s="1787"/>
      <c r="J600" s="1787"/>
      <c r="K600" s="103"/>
      <c r="L600" s="229"/>
      <c r="M600" s="7">
        <v>1</v>
      </c>
      <c r="N600" s="518"/>
    </row>
    <row r="601" spans="1:14" ht="24.75" customHeight="1">
      <c r="A601" s="36"/>
      <c r="B601" s="1793" t="s">
        <v>2067</v>
      </c>
      <c r="C601" s="1794"/>
      <c r="D601" s="675" t="s">
        <v>1924</v>
      </c>
      <c r="E601" s="676">
        <v>55715085</v>
      </c>
      <c r="F601" s="677"/>
      <c r="G601" s="678" t="s">
        <v>1925</v>
      </c>
      <c r="H601" s="1795" t="s">
        <v>1684</v>
      </c>
      <c r="I601" s="1778"/>
      <c r="J601" s="1779"/>
      <c r="K601" s="103"/>
      <c r="L601" s="229"/>
      <c r="M601" s="7">
        <v>1</v>
      </c>
      <c r="N601" s="518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8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1926</v>
      </c>
      <c r="H603" s="1777"/>
      <c r="I603" s="1778"/>
      <c r="J603" s="1779"/>
      <c r="K603" s="224"/>
      <c r="L603" s="238"/>
      <c r="M603" s="7" t="e">
        <f>(IF(#REF!&lt;&gt;0,$M$2,IF(#REF!&lt;&gt;0,$M$2,"")))</f>
        <v>#REF!</v>
      </c>
      <c r="N603" s="518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G600:J600"/>
    <mergeCell ref="B601:C601"/>
    <mergeCell ref="H601:J601"/>
    <mergeCell ref="C498:D498"/>
    <mergeCell ref="C464:D464"/>
    <mergeCell ref="C467:D467"/>
    <mergeCell ref="G599:J599"/>
    <mergeCell ref="C587:D587"/>
    <mergeCell ref="C537:D537"/>
    <mergeCell ref="C540:D540"/>
    <mergeCell ref="H603:J603"/>
    <mergeCell ref="I9:J9"/>
    <mergeCell ref="I10:J12"/>
    <mergeCell ref="C401:D401"/>
    <mergeCell ref="G596:J596"/>
    <mergeCell ref="G597:J597"/>
    <mergeCell ref="B600:C600"/>
    <mergeCell ref="C512:D512"/>
    <mergeCell ref="C517:D517"/>
    <mergeCell ref="C527:D527"/>
    <mergeCell ref="C384:D384"/>
    <mergeCell ref="C387:D387"/>
    <mergeCell ref="C520:D520"/>
    <mergeCell ref="C461:D461"/>
    <mergeCell ref="C474:D474"/>
    <mergeCell ref="C477:D477"/>
    <mergeCell ref="C508:D508"/>
    <mergeCell ref="C493:D493"/>
    <mergeCell ref="C499:D499"/>
    <mergeCell ref="C392:D392"/>
    <mergeCell ref="C562:D562"/>
    <mergeCell ref="C582:D582"/>
    <mergeCell ref="C531:D531"/>
    <mergeCell ref="C532:D532"/>
    <mergeCell ref="C408:D408"/>
    <mergeCell ref="C420:D420"/>
    <mergeCell ref="B431:D431"/>
    <mergeCell ref="B434:D434"/>
    <mergeCell ref="C421:D421"/>
    <mergeCell ref="B445:D445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398:D398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4" operator="notEqual" stopIfTrue="1">
      <formula>0</formula>
    </cfRule>
  </conditionalFormatting>
  <conditionalFormatting sqref="D594">
    <cfRule type="cellIs" priority="90" dxfId="124" operator="notEqual" stopIfTrue="1">
      <formula>0</formula>
    </cfRule>
  </conditionalFormatting>
  <conditionalFormatting sqref="E15">
    <cfRule type="cellIs" priority="84" dxfId="130" operator="equal" stopIfTrue="1">
      <formula>98</formula>
    </cfRule>
    <cfRule type="cellIs" priority="86" dxfId="131" operator="equal" stopIfTrue="1">
      <formula>96</formula>
    </cfRule>
    <cfRule type="cellIs" priority="87" dxfId="132" operator="equal" stopIfTrue="1">
      <formula>42</formula>
    </cfRule>
    <cfRule type="cellIs" priority="88" dxfId="133" operator="equal" stopIfTrue="1">
      <formula>97</formula>
    </cfRule>
    <cfRule type="cellIs" priority="89" dxfId="134" operator="equal" stopIfTrue="1">
      <formula>33</formula>
    </cfRule>
  </conditionalFormatting>
  <conditionalFormatting sqref="F15">
    <cfRule type="cellIs" priority="80" dxfId="134" operator="equal" stopIfTrue="1">
      <formula>"ЧУЖДИ СРЕДСТВА"</formula>
    </cfRule>
    <cfRule type="cellIs" priority="81" dxfId="133" operator="equal" stopIfTrue="1">
      <formula>"СЕС - ДМП"</formula>
    </cfRule>
    <cfRule type="cellIs" priority="82" dxfId="132" operator="equal" stopIfTrue="1">
      <formula>"СЕС - РА"</formula>
    </cfRule>
    <cfRule type="cellIs" priority="83" dxfId="131" operator="equal" stopIfTrue="1">
      <formula>"СЕС - ДЕС"</formula>
    </cfRule>
    <cfRule type="cellIs" priority="85" dxfId="130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0" operator="equal" stopIfTrue="1">
      <formula>98</formula>
    </cfRule>
    <cfRule type="cellIs" priority="64" dxfId="131" operator="equal" stopIfTrue="1">
      <formula>96</formula>
    </cfRule>
    <cfRule type="cellIs" priority="65" dxfId="132" operator="equal" stopIfTrue="1">
      <formula>42</formula>
    </cfRule>
    <cfRule type="cellIs" priority="66" dxfId="133" operator="equal" stopIfTrue="1">
      <formula>97</formula>
    </cfRule>
    <cfRule type="cellIs" priority="67" dxfId="134" operator="equal" stopIfTrue="1">
      <formula>33</formula>
    </cfRule>
  </conditionalFormatting>
  <conditionalFormatting sqref="F180">
    <cfRule type="cellIs" priority="58" dxfId="134" operator="equal" stopIfTrue="1">
      <formula>"ЧУЖДИ СРЕДСТВА"</formula>
    </cfRule>
    <cfRule type="cellIs" priority="59" dxfId="133" operator="equal" stopIfTrue="1">
      <formula>"СЕС - ДМП"</formula>
    </cfRule>
    <cfRule type="cellIs" priority="60" dxfId="132" operator="equal" stopIfTrue="1">
      <formula>"СЕС - РА"</formula>
    </cfRule>
    <cfRule type="cellIs" priority="61" dxfId="131" operator="equal" stopIfTrue="1">
      <formula>"СЕС - ДЕС"</formula>
    </cfRule>
    <cfRule type="cellIs" priority="62" dxfId="130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0" operator="equal" stopIfTrue="1">
      <formula>98</formula>
    </cfRule>
    <cfRule type="cellIs" priority="53" dxfId="131" operator="equal" stopIfTrue="1">
      <formula>96</formula>
    </cfRule>
    <cfRule type="cellIs" priority="54" dxfId="132" operator="equal" stopIfTrue="1">
      <formula>42</formula>
    </cfRule>
    <cfRule type="cellIs" priority="55" dxfId="133" operator="equal" stopIfTrue="1">
      <formula>97</formula>
    </cfRule>
    <cfRule type="cellIs" priority="56" dxfId="134" operator="equal" stopIfTrue="1">
      <formula>33</formula>
    </cfRule>
  </conditionalFormatting>
  <conditionalFormatting sqref="F351">
    <cfRule type="cellIs" priority="47" dxfId="134" operator="equal" stopIfTrue="1">
      <formula>"ЧУЖДИ СРЕДСТВА"</formula>
    </cfRule>
    <cfRule type="cellIs" priority="48" dxfId="133" operator="equal" stopIfTrue="1">
      <formula>"СЕС - ДМП"</formula>
    </cfRule>
    <cfRule type="cellIs" priority="49" dxfId="132" operator="equal" stopIfTrue="1">
      <formula>"СЕС - РА"</formula>
    </cfRule>
    <cfRule type="cellIs" priority="50" dxfId="131" operator="equal" stopIfTrue="1">
      <formula>"СЕС - ДЕС"</formula>
    </cfRule>
    <cfRule type="cellIs" priority="51" dxfId="130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0" operator="equal" stopIfTrue="1">
      <formula>98</formula>
    </cfRule>
    <cfRule type="cellIs" priority="42" dxfId="131" operator="equal" stopIfTrue="1">
      <formula>96</formula>
    </cfRule>
    <cfRule type="cellIs" priority="43" dxfId="132" operator="equal" stopIfTrue="1">
      <formula>42</formula>
    </cfRule>
    <cfRule type="cellIs" priority="44" dxfId="133" operator="equal" stopIfTrue="1">
      <formula>97</formula>
    </cfRule>
    <cfRule type="cellIs" priority="45" dxfId="134" operator="equal" stopIfTrue="1">
      <formula>33</formula>
    </cfRule>
  </conditionalFormatting>
  <conditionalFormatting sqref="F436">
    <cfRule type="cellIs" priority="36" dxfId="134" operator="equal" stopIfTrue="1">
      <formula>"ЧУЖДИ СРЕДСТВА"</formula>
    </cfRule>
    <cfRule type="cellIs" priority="37" dxfId="133" operator="equal" stopIfTrue="1">
      <formula>"СЕС - ДМП"</formula>
    </cfRule>
    <cfRule type="cellIs" priority="38" dxfId="132" operator="equal" stopIfTrue="1">
      <formula>"СЕС - РА"</formula>
    </cfRule>
    <cfRule type="cellIs" priority="39" dxfId="131" operator="equal" stopIfTrue="1">
      <formula>"СЕС - ДЕС"</formula>
    </cfRule>
    <cfRule type="cellIs" priority="40" dxfId="130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0" operator="equal" stopIfTrue="1">
      <formula>98</formula>
    </cfRule>
    <cfRule type="cellIs" priority="16" dxfId="131" operator="equal" stopIfTrue="1">
      <formula>96</formula>
    </cfRule>
    <cfRule type="cellIs" priority="17" dxfId="132" operator="equal" stopIfTrue="1">
      <formula>42</formula>
    </cfRule>
    <cfRule type="cellIs" priority="18" dxfId="133" operator="equal" stopIfTrue="1">
      <formula>97</formula>
    </cfRule>
    <cfRule type="cellIs" priority="19" dxfId="134" operator="equal" stopIfTrue="1">
      <formula>33</formula>
    </cfRule>
  </conditionalFormatting>
  <conditionalFormatting sqref="F452">
    <cfRule type="cellIs" priority="10" dxfId="134" operator="equal" stopIfTrue="1">
      <formula>"ЧУЖДИ СРЕДСТВА"</formula>
    </cfRule>
    <cfRule type="cellIs" priority="11" dxfId="133" operator="equal" stopIfTrue="1">
      <formula>"СЕС - ДМП"</formula>
    </cfRule>
    <cfRule type="cellIs" priority="12" dxfId="132" operator="equal" stopIfTrue="1">
      <formula>"СЕС - РА"</formula>
    </cfRule>
    <cfRule type="cellIs" priority="13" dxfId="131" operator="equal" stopIfTrue="1">
      <formula>"СЕС - ДЕС"</formula>
    </cfRule>
    <cfRule type="cellIs" priority="14" dxfId="130" operator="equal" stopIfTrue="1">
      <formula>"СЕС - КСФ"</formula>
    </cfRule>
  </conditionalFormatting>
  <conditionalFormatting sqref="G169">
    <cfRule type="cellIs" priority="2" dxfId="15" operator="greaterThan" stopIfTrue="1">
      <formula>$G$25</formula>
    </cfRule>
  </conditionalFormatting>
  <conditionalFormatting sqref="J169">
    <cfRule type="cellIs" priority="1" dxfId="15" operator="greaterThan" stopIfTrue="1">
      <formula>$J$25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3" hidden="1" customWidth="1"/>
    <col min="2" max="2" width="105.875" style="1479" hidden="1" customWidth="1"/>
    <col min="3" max="4" width="48.125" style="1453" hidden="1" customWidth="1"/>
    <col min="5" max="5" width="48.125" style="1453" customWidth="1"/>
    <col min="6" max="16384" width="9.125" style="1453" customWidth="1"/>
  </cols>
  <sheetData>
    <row r="1" spans="1:3" ht="14.25">
      <c r="A1" s="1451" t="s">
        <v>1835</v>
      </c>
      <c r="B1" s="1452" t="s">
        <v>1839</v>
      </c>
      <c r="C1" s="1451"/>
    </row>
    <row r="2" spans="1:3" ht="31.5" customHeight="1">
      <c r="A2" s="1454">
        <v>0</v>
      </c>
      <c r="B2" s="1455" t="s">
        <v>464</v>
      </c>
      <c r="C2" s="1456" t="s">
        <v>1311</v>
      </c>
    </row>
    <row r="3" spans="1:3" ht="35.25" customHeight="1">
      <c r="A3" s="1454">
        <v>33</v>
      </c>
      <c r="B3" s="1455" t="s">
        <v>465</v>
      </c>
      <c r="C3" s="1457" t="s">
        <v>1312</v>
      </c>
    </row>
    <row r="4" spans="1:3" ht="35.25" customHeight="1">
      <c r="A4" s="1454">
        <v>42</v>
      </c>
      <c r="B4" s="1455" t="s">
        <v>466</v>
      </c>
      <c r="C4" s="1458" t="s">
        <v>1313</v>
      </c>
    </row>
    <row r="5" spans="1:3" ht="19.5">
      <c r="A5" s="1454">
        <v>96</v>
      </c>
      <c r="B5" s="1455" t="s">
        <v>467</v>
      </c>
      <c r="C5" s="1458" t="s">
        <v>1314</v>
      </c>
    </row>
    <row r="6" spans="1:3" ht="19.5">
      <c r="A6" s="1454">
        <v>97</v>
      </c>
      <c r="B6" s="1455" t="s">
        <v>468</v>
      </c>
      <c r="C6" s="1458" t="s">
        <v>1315</v>
      </c>
    </row>
    <row r="7" spans="1:3" ht="19.5">
      <c r="A7" s="1454">
        <v>98</v>
      </c>
      <c r="B7" s="1455" t="s">
        <v>469</v>
      </c>
      <c r="C7" s="1458" t="s">
        <v>1316</v>
      </c>
    </row>
    <row r="8" spans="1:3" ht="15">
      <c r="A8" s="1459"/>
      <c r="B8" s="1459"/>
      <c r="C8" s="1459"/>
    </row>
    <row r="9" spans="1:3" ht="15">
      <c r="A9" s="1460"/>
      <c r="B9" s="1460"/>
      <c r="C9" s="1461"/>
    </row>
    <row r="10" spans="1:3" ht="14.25">
      <c r="A10" s="1565" t="s">
        <v>1835</v>
      </c>
      <c r="B10" s="1566" t="s">
        <v>1838</v>
      </c>
      <c r="C10" s="1565"/>
    </row>
    <row r="11" spans="1:3" ht="14.25">
      <c r="A11" s="1567"/>
      <c r="B11" s="1568" t="s">
        <v>1028</v>
      </c>
      <c r="C11" s="1567"/>
    </row>
    <row r="12" spans="1:3" ht="15.75">
      <c r="A12" s="1462">
        <v>1101</v>
      </c>
      <c r="B12" s="1463" t="s">
        <v>1029</v>
      </c>
      <c r="C12" s="1462">
        <v>1101</v>
      </c>
    </row>
    <row r="13" spans="1:3" ht="15.75">
      <c r="A13" s="1462">
        <v>1103</v>
      </c>
      <c r="B13" s="1464" t="s">
        <v>1030</v>
      </c>
      <c r="C13" s="1462">
        <v>1103</v>
      </c>
    </row>
    <row r="14" spans="1:3" ht="15.75">
      <c r="A14" s="1462">
        <v>1104</v>
      </c>
      <c r="B14" s="1465" t="s">
        <v>1031</v>
      </c>
      <c r="C14" s="1462">
        <v>1104</v>
      </c>
    </row>
    <row r="15" spans="1:3" ht="15.75">
      <c r="A15" s="1462">
        <v>1105</v>
      </c>
      <c r="B15" s="1465" t="s">
        <v>1032</v>
      </c>
      <c r="C15" s="1462">
        <v>1105</v>
      </c>
    </row>
    <row r="16" spans="1:3" ht="15.75">
      <c r="A16" s="1462">
        <v>1106</v>
      </c>
      <c r="B16" s="1465" t="s">
        <v>1033</v>
      </c>
      <c r="C16" s="1462">
        <v>1106</v>
      </c>
    </row>
    <row r="17" spans="1:3" ht="15.75">
      <c r="A17" s="1462">
        <v>1107</v>
      </c>
      <c r="B17" s="1465" t="s">
        <v>1034</v>
      </c>
      <c r="C17" s="1462">
        <v>1107</v>
      </c>
    </row>
    <row r="18" spans="1:3" ht="15.75">
      <c r="A18" s="1462">
        <v>1108</v>
      </c>
      <c r="B18" s="1465" t="s">
        <v>0</v>
      </c>
      <c r="C18" s="1462">
        <v>1108</v>
      </c>
    </row>
    <row r="19" spans="1:3" ht="15.75">
      <c r="A19" s="1462">
        <v>1111</v>
      </c>
      <c r="B19" s="1466" t="s">
        <v>1</v>
      </c>
      <c r="C19" s="1462">
        <v>1111</v>
      </c>
    </row>
    <row r="20" spans="1:3" ht="15.75">
      <c r="A20" s="1462">
        <v>1115</v>
      </c>
      <c r="B20" s="1466" t="s">
        <v>2</v>
      </c>
      <c r="C20" s="1462">
        <v>1115</v>
      </c>
    </row>
    <row r="21" spans="1:3" ht="15.75">
      <c r="A21" s="1462">
        <v>1116</v>
      </c>
      <c r="B21" s="1466" t="s">
        <v>3</v>
      </c>
      <c r="C21" s="1462">
        <v>1116</v>
      </c>
    </row>
    <row r="22" spans="1:3" ht="15.75">
      <c r="A22" s="1462">
        <v>1117</v>
      </c>
      <c r="B22" s="1466" t="s">
        <v>4</v>
      </c>
      <c r="C22" s="1462">
        <v>1117</v>
      </c>
    </row>
    <row r="23" spans="1:3" ht="15.75">
      <c r="A23" s="1462">
        <v>1121</v>
      </c>
      <c r="B23" s="1465" t="s">
        <v>5</v>
      </c>
      <c r="C23" s="1462">
        <v>1121</v>
      </c>
    </row>
    <row r="24" spans="1:3" ht="15.75">
      <c r="A24" s="1462">
        <v>1122</v>
      </c>
      <c r="B24" s="1465" t="s">
        <v>6</v>
      </c>
      <c r="C24" s="1462">
        <v>1122</v>
      </c>
    </row>
    <row r="25" spans="1:3" ht="15.75">
      <c r="A25" s="1462">
        <v>1123</v>
      </c>
      <c r="B25" s="1465" t="s">
        <v>7</v>
      </c>
      <c r="C25" s="1462">
        <v>1123</v>
      </c>
    </row>
    <row r="26" spans="1:3" ht="15.75">
      <c r="A26" s="1462">
        <v>1125</v>
      </c>
      <c r="B26" s="1467" t="s">
        <v>8</v>
      </c>
      <c r="C26" s="1462">
        <v>1125</v>
      </c>
    </row>
    <row r="27" spans="1:3" ht="15.75">
      <c r="A27" s="1462">
        <v>1128</v>
      </c>
      <c r="B27" s="1465" t="s">
        <v>9</v>
      </c>
      <c r="C27" s="1462">
        <v>1128</v>
      </c>
    </row>
    <row r="28" spans="1:3" ht="15.75">
      <c r="A28" s="1462">
        <v>1139</v>
      </c>
      <c r="B28" s="1468" t="s">
        <v>10</v>
      </c>
      <c r="C28" s="1462">
        <v>1139</v>
      </c>
    </row>
    <row r="29" spans="1:3" ht="15.75">
      <c r="A29" s="1462">
        <v>1141</v>
      </c>
      <c r="B29" s="1466" t="s">
        <v>11</v>
      </c>
      <c r="C29" s="1462">
        <v>1141</v>
      </c>
    </row>
    <row r="30" spans="1:3" ht="15.75">
      <c r="A30" s="1462">
        <v>1142</v>
      </c>
      <c r="B30" s="1465" t="s">
        <v>12</v>
      </c>
      <c r="C30" s="1462">
        <v>1142</v>
      </c>
    </row>
    <row r="31" spans="1:3" ht="15.75">
      <c r="A31" s="1462">
        <v>1143</v>
      </c>
      <c r="B31" s="1466" t="s">
        <v>13</v>
      </c>
      <c r="C31" s="1462">
        <v>1143</v>
      </c>
    </row>
    <row r="32" spans="1:3" ht="15.75">
      <c r="A32" s="1462">
        <v>1144</v>
      </c>
      <c r="B32" s="1466" t="s">
        <v>14</v>
      </c>
      <c r="C32" s="1462">
        <v>1144</v>
      </c>
    </row>
    <row r="33" spans="1:3" ht="15.75">
      <c r="A33" s="1462">
        <v>1145</v>
      </c>
      <c r="B33" s="1465" t="s">
        <v>15</v>
      </c>
      <c r="C33" s="1462">
        <v>1145</v>
      </c>
    </row>
    <row r="34" spans="1:3" ht="15.75">
      <c r="A34" s="1462">
        <v>1146</v>
      </c>
      <c r="B34" s="1466" t="s">
        <v>16</v>
      </c>
      <c r="C34" s="1462">
        <v>1146</v>
      </c>
    </row>
    <row r="35" spans="1:3" ht="15.75">
      <c r="A35" s="1462">
        <v>1147</v>
      </c>
      <c r="B35" s="1466" t="s">
        <v>17</v>
      </c>
      <c r="C35" s="1462">
        <v>1147</v>
      </c>
    </row>
    <row r="36" spans="1:3" ht="15.75">
      <c r="A36" s="1462">
        <v>1148</v>
      </c>
      <c r="B36" s="1466" t="s">
        <v>18</v>
      </c>
      <c r="C36" s="1462">
        <v>1148</v>
      </c>
    </row>
    <row r="37" spans="1:3" ht="15.75">
      <c r="A37" s="1462">
        <v>1149</v>
      </c>
      <c r="B37" s="1466" t="s">
        <v>19</v>
      </c>
      <c r="C37" s="1462">
        <v>1149</v>
      </c>
    </row>
    <row r="38" spans="1:3" ht="15.75">
      <c r="A38" s="1462">
        <v>1151</v>
      </c>
      <c r="B38" s="1466" t="s">
        <v>20</v>
      </c>
      <c r="C38" s="1462">
        <v>1151</v>
      </c>
    </row>
    <row r="39" spans="1:3" ht="15.75">
      <c r="A39" s="1462">
        <v>1158</v>
      </c>
      <c r="B39" s="1465" t="s">
        <v>21</v>
      </c>
      <c r="C39" s="1462">
        <v>1158</v>
      </c>
    </row>
    <row r="40" spans="1:3" ht="15.75">
      <c r="A40" s="1462">
        <v>1161</v>
      </c>
      <c r="B40" s="1465" t="s">
        <v>22</v>
      </c>
      <c r="C40" s="1462">
        <v>1161</v>
      </c>
    </row>
    <row r="41" spans="1:3" ht="15.75">
      <c r="A41" s="1462">
        <v>1162</v>
      </c>
      <c r="B41" s="1465" t="s">
        <v>23</v>
      </c>
      <c r="C41" s="1462">
        <v>1162</v>
      </c>
    </row>
    <row r="42" spans="1:3" ht="15.75">
      <c r="A42" s="1462">
        <v>1163</v>
      </c>
      <c r="B42" s="1465" t="s">
        <v>24</v>
      </c>
      <c r="C42" s="1462">
        <v>1163</v>
      </c>
    </row>
    <row r="43" spans="1:3" ht="15.75">
      <c r="A43" s="1462">
        <v>1168</v>
      </c>
      <c r="B43" s="1465" t="s">
        <v>25</v>
      </c>
      <c r="C43" s="1462">
        <v>1168</v>
      </c>
    </row>
    <row r="44" spans="1:3" ht="15.75">
      <c r="A44" s="1462">
        <v>1179</v>
      </c>
      <c r="B44" s="1466" t="s">
        <v>26</v>
      </c>
      <c r="C44" s="1462">
        <v>1179</v>
      </c>
    </row>
    <row r="45" spans="1:3" ht="15.75">
      <c r="A45" s="1462">
        <v>2201</v>
      </c>
      <c r="B45" s="1466" t="s">
        <v>27</v>
      </c>
      <c r="C45" s="1462">
        <v>2201</v>
      </c>
    </row>
    <row r="46" spans="1:3" ht="15.75">
      <c r="A46" s="1462">
        <v>2205</v>
      </c>
      <c r="B46" s="1465" t="s">
        <v>28</v>
      </c>
      <c r="C46" s="1462">
        <v>2205</v>
      </c>
    </row>
    <row r="47" spans="1:3" ht="15.75">
      <c r="A47" s="1462">
        <v>2206</v>
      </c>
      <c r="B47" s="1468" t="s">
        <v>29</v>
      </c>
      <c r="C47" s="1462">
        <v>2206</v>
      </c>
    </row>
    <row r="48" spans="1:3" ht="15.75">
      <c r="A48" s="1462">
        <v>2215</v>
      </c>
      <c r="B48" s="1465" t="s">
        <v>30</v>
      </c>
      <c r="C48" s="1462">
        <v>2215</v>
      </c>
    </row>
    <row r="49" spans="1:3" ht="15.75">
      <c r="A49" s="1462">
        <v>2218</v>
      </c>
      <c r="B49" s="1465" t="s">
        <v>31</v>
      </c>
      <c r="C49" s="1462">
        <v>2218</v>
      </c>
    </row>
    <row r="50" spans="1:3" ht="15.75">
      <c r="A50" s="1462">
        <v>2219</v>
      </c>
      <c r="B50" s="1465" t="s">
        <v>32</v>
      </c>
      <c r="C50" s="1462">
        <v>2219</v>
      </c>
    </row>
    <row r="51" spans="1:3" ht="15.75">
      <c r="A51" s="1462">
        <v>2221</v>
      </c>
      <c r="B51" s="1466" t="s">
        <v>33</v>
      </c>
      <c r="C51" s="1462">
        <v>2221</v>
      </c>
    </row>
    <row r="52" spans="1:3" ht="15.75">
      <c r="A52" s="1462">
        <v>2222</v>
      </c>
      <c r="B52" s="1469" t="s">
        <v>34</v>
      </c>
      <c r="C52" s="1462">
        <v>2222</v>
      </c>
    </row>
    <row r="53" spans="1:3" ht="15.75">
      <c r="A53" s="1462">
        <v>2223</v>
      </c>
      <c r="B53" s="1469" t="s">
        <v>1656</v>
      </c>
      <c r="C53" s="1462">
        <v>2223</v>
      </c>
    </row>
    <row r="54" spans="1:3" ht="15.75">
      <c r="A54" s="1462">
        <v>2224</v>
      </c>
      <c r="B54" s="1468" t="s">
        <v>35</v>
      </c>
      <c r="C54" s="1462">
        <v>2224</v>
      </c>
    </row>
    <row r="55" spans="1:3" ht="15.75">
      <c r="A55" s="1462">
        <v>2225</v>
      </c>
      <c r="B55" s="1465" t="s">
        <v>36</v>
      </c>
      <c r="C55" s="1462">
        <v>2225</v>
      </c>
    </row>
    <row r="56" spans="1:3" ht="15.75">
      <c r="A56" s="1462">
        <v>2228</v>
      </c>
      <c r="B56" s="1465" t="s">
        <v>37</v>
      </c>
      <c r="C56" s="1462">
        <v>2228</v>
      </c>
    </row>
    <row r="57" spans="1:3" ht="15.75">
      <c r="A57" s="1462">
        <v>2239</v>
      </c>
      <c r="B57" s="1466" t="s">
        <v>38</v>
      </c>
      <c r="C57" s="1462">
        <v>2239</v>
      </c>
    </row>
    <row r="58" spans="1:3" ht="15.75">
      <c r="A58" s="1462">
        <v>2241</v>
      </c>
      <c r="B58" s="1469" t="s">
        <v>39</v>
      </c>
      <c r="C58" s="1462">
        <v>2241</v>
      </c>
    </row>
    <row r="59" spans="1:3" ht="15.75">
      <c r="A59" s="1462">
        <v>2242</v>
      </c>
      <c r="B59" s="1469" t="s">
        <v>40</v>
      </c>
      <c r="C59" s="1462">
        <v>2242</v>
      </c>
    </row>
    <row r="60" spans="1:3" ht="15.75">
      <c r="A60" s="1462">
        <v>2243</v>
      </c>
      <c r="B60" s="1469" t="s">
        <v>41</v>
      </c>
      <c r="C60" s="1462">
        <v>2243</v>
      </c>
    </row>
    <row r="61" spans="1:3" ht="15.75">
      <c r="A61" s="1462">
        <v>2244</v>
      </c>
      <c r="B61" s="1469" t="s">
        <v>42</v>
      </c>
      <c r="C61" s="1462">
        <v>2244</v>
      </c>
    </row>
    <row r="62" spans="1:3" ht="15.75">
      <c r="A62" s="1462">
        <v>2245</v>
      </c>
      <c r="B62" s="1470" t="s">
        <v>43</v>
      </c>
      <c r="C62" s="1462">
        <v>2245</v>
      </c>
    </row>
    <row r="63" spans="1:3" ht="15.75">
      <c r="A63" s="1462">
        <v>2246</v>
      </c>
      <c r="B63" s="1469" t="s">
        <v>44</v>
      </c>
      <c r="C63" s="1462">
        <v>2246</v>
      </c>
    </row>
    <row r="64" spans="1:3" ht="15.75">
      <c r="A64" s="1462">
        <v>2247</v>
      </c>
      <c r="B64" s="1469" t="s">
        <v>45</v>
      </c>
      <c r="C64" s="1462">
        <v>2247</v>
      </c>
    </row>
    <row r="65" spans="1:3" ht="15.75">
      <c r="A65" s="1462">
        <v>2248</v>
      </c>
      <c r="B65" s="1469" t="s">
        <v>46</v>
      </c>
      <c r="C65" s="1462">
        <v>2248</v>
      </c>
    </row>
    <row r="66" spans="1:3" ht="15.75">
      <c r="A66" s="1462">
        <v>2249</v>
      </c>
      <c r="B66" s="1469" t="s">
        <v>47</v>
      </c>
      <c r="C66" s="1462">
        <v>2249</v>
      </c>
    </row>
    <row r="67" spans="1:3" ht="15.75">
      <c r="A67" s="1462">
        <v>2258</v>
      </c>
      <c r="B67" s="1465" t="s">
        <v>48</v>
      </c>
      <c r="C67" s="1462">
        <v>2258</v>
      </c>
    </row>
    <row r="68" spans="1:3" ht="15.75">
      <c r="A68" s="1462">
        <v>2259</v>
      </c>
      <c r="B68" s="1468" t="s">
        <v>49</v>
      </c>
      <c r="C68" s="1462">
        <v>2259</v>
      </c>
    </row>
    <row r="69" spans="1:3" ht="15.75">
      <c r="A69" s="1462">
        <v>2261</v>
      </c>
      <c r="B69" s="1466" t="s">
        <v>50</v>
      </c>
      <c r="C69" s="1462">
        <v>2261</v>
      </c>
    </row>
    <row r="70" spans="1:3" ht="15.75">
      <c r="A70" s="1462">
        <v>2268</v>
      </c>
      <c r="B70" s="1465" t="s">
        <v>51</v>
      </c>
      <c r="C70" s="1462">
        <v>2268</v>
      </c>
    </row>
    <row r="71" spans="1:3" ht="15.75">
      <c r="A71" s="1462">
        <v>2279</v>
      </c>
      <c r="B71" s="1466" t="s">
        <v>52</v>
      </c>
      <c r="C71" s="1462">
        <v>2279</v>
      </c>
    </row>
    <row r="72" spans="1:3" ht="15.75">
      <c r="A72" s="1462">
        <v>2281</v>
      </c>
      <c r="B72" s="1468" t="s">
        <v>53</v>
      </c>
      <c r="C72" s="1462">
        <v>2281</v>
      </c>
    </row>
    <row r="73" spans="1:3" ht="15.75">
      <c r="A73" s="1462">
        <v>2282</v>
      </c>
      <c r="B73" s="1468" t="s">
        <v>54</v>
      </c>
      <c r="C73" s="1462">
        <v>2282</v>
      </c>
    </row>
    <row r="74" spans="1:3" ht="15.75">
      <c r="A74" s="1462">
        <v>2283</v>
      </c>
      <c r="B74" s="1468" t="s">
        <v>55</v>
      </c>
      <c r="C74" s="1462">
        <v>2283</v>
      </c>
    </row>
    <row r="75" spans="1:3" ht="15.75">
      <c r="A75" s="1462">
        <v>2284</v>
      </c>
      <c r="B75" s="1468" t="s">
        <v>56</v>
      </c>
      <c r="C75" s="1462">
        <v>2284</v>
      </c>
    </row>
    <row r="76" spans="1:3" ht="15.75">
      <c r="A76" s="1462">
        <v>2285</v>
      </c>
      <c r="B76" s="1468" t="s">
        <v>57</v>
      </c>
      <c r="C76" s="1462">
        <v>2285</v>
      </c>
    </row>
    <row r="77" spans="1:3" ht="15.75">
      <c r="A77" s="1462">
        <v>2288</v>
      </c>
      <c r="B77" s="1468" t="s">
        <v>58</v>
      </c>
      <c r="C77" s="1462">
        <v>2288</v>
      </c>
    </row>
    <row r="78" spans="1:3" ht="15.75">
      <c r="A78" s="1462">
        <v>2289</v>
      </c>
      <c r="B78" s="1468" t="s">
        <v>59</v>
      </c>
      <c r="C78" s="1462">
        <v>2289</v>
      </c>
    </row>
    <row r="79" spans="1:3" ht="15.75">
      <c r="A79" s="1462">
        <v>3301</v>
      </c>
      <c r="B79" s="1465" t="s">
        <v>60</v>
      </c>
      <c r="C79" s="1462">
        <v>3301</v>
      </c>
    </row>
    <row r="80" spans="1:3" ht="15.75">
      <c r="A80" s="1462">
        <v>3311</v>
      </c>
      <c r="B80" s="1465" t="s">
        <v>1657</v>
      </c>
      <c r="C80" s="1462">
        <v>3311</v>
      </c>
    </row>
    <row r="81" spans="1:3" ht="15.75">
      <c r="A81" s="1462">
        <v>3312</v>
      </c>
      <c r="B81" s="1466" t="s">
        <v>1658</v>
      </c>
      <c r="C81" s="1462">
        <v>3312</v>
      </c>
    </row>
    <row r="82" spans="1:3" ht="15.75">
      <c r="A82" s="1462">
        <v>3318</v>
      </c>
      <c r="B82" s="1468" t="s">
        <v>61</v>
      </c>
      <c r="C82" s="1462">
        <v>3318</v>
      </c>
    </row>
    <row r="83" spans="1:3" ht="15.75">
      <c r="A83" s="1462">
        <v>3321</v>
      </c>
      <c r="B83" s="1465" t="s">
        <v>1649</v>
      </c>
      <c r="C83" s="1462">
        <v>3321</v>
      </c>
    </row>
    <row r="84" spans="1:3" ht="15.75">
      <c r="A84" s="1462">
        <v>3322</v>
      </c>
      <c r="B84" s="1466" t="s">
        <v>1650</v>
      </c>
      <c r="C84" s="1462">
        <v>3322</v>
      </c>
    </row>
    <row r="85" spans="1:3" ht="15.75">
      <c r="A85" s="1462">
        <v>3323</v>
      </c>
      <c r="B85" s="1468" t="s">
        <v>1648</v>
      </c>
      <c r="C85" s="1462">
        <v>3323</v>
      </c>
    </row>
    <row r="86" spans="1:3" ht="15.75">
      <c r="A86" s="1462">
        <v>3324</v>
      </c>
      <c r="B86" s="1468" t="s">
        <v>62</v>
      </c>
      <c r="C86" s="1462">
        <v>3324</v>
      </c>
    </row>
    <row r="87" spans="1:3" ht="15.75">
      <c r="A87" s="1462">
        <v>3325</v>
      </c>
      <c r="B87" s="1466" t="s">
        <v>1651</v>
      </c>
      <c r="C87" s="1462">
        <v>3325</v>
      </c>
    </row>
    <row r="88" spans="1:3" ht="15.75">
      <c r="A88" s="1462">
        <v>3326</v>
      </c>
      <c r="B88" s="1465" t="s">
        <v>1652</v>
      </c>
      <c r="C88" s="1462">
        <v>3326</v>
      </c>
    </row>
    <row r="89" spans="1:3" ht="15.75">
      <c r="A89" s="1462">
        <v>3327</v>
      </c>
      <c r="B89" s="1465" t="s">
        <v>1653</v>
      </c>
      <c r="C89" s="1462">
        <v>3327</v>
      </c>
    </row>
    <row r="90" spans="1:3" ht="15.75">
      <c r="A90" s="1462">
        <v>3332</v>
      </c>
      <c r="B90" s="1465" t="s">
        <v>63</v>
      </c>
      <c r="C90" s="1462">
        <v>3332</v>
      </c>
    </row>
    <row r="91" spans="1:3" ht="15.75">
      <c r="A91" s="1462">
        <v>3333</v>
      </c>
      <c r="B91" s="1466" t="s">
        <v>64</v>
      </c>
      <c r="C91" s="1462">
        <v>3333</v>
      </c>
    </row>
    <row r="92" spans="1:3" ht="15.75">
      <c r="A92" s="1462">
        <v>3334</v>
      </c>
      <c r="B92" s="1466" t="s">
        <v>143</v>
      </c>
      <c r="C92" s="1462">
        <v>3334</v>
      </c>
    </row>
    <row r="93" spans="1:3" ht="15.75">
      <c r="A93" s="1462">
        <v>3336</v>
      </c>
      <c r="B93" s="1466" t="s">
        <v>144</v>
      </c>
      <c r="C93" s="1462">
        <v>3336</v>
      </c>
    </row>
    <row r="94" spans="1:3" ht="15.75">
      <c r="A94" s="1462">
        <v>3337</v>
      </c>
      <c r="B94" s="1465" t="s">
        <v>1654</v>
      </c>
      <c r="C94" s="1462">
        <v>3337</v>
      </c>
    </row>
    <row r="95" spans="1:3" ht="15.75">
      <c r="A95" s="1462">
        <v>3338</v>
      </c>
      <c r="B95" s="1465" t="s">
        <v>1655</v>
      </c>
      <c r="C95" s="1462">
        <v>3338</v>
      </c>
    </row>
    <row r="96" spans="1:3" ht="15.75">
      <c r="A96" s="1462">
        <v>3341</v>
      </c>
      <c r="B96" s="1466" t="s">
        <v>145</v>
      </c>
      <c r="C96" s="1462">
        <v>3341</v>
      </c>
    </row>
    <row r="97" spans="1:3" ht="15.75">
      <c r="A97" s="1462">
        <v>3349</v>
      </c>
      <c r="B97" s="1466" t="s">
        <v>65</v>
      </c>
      <c r="C97" s="1462">
        <v>3349</v>
      </c>
    </row>
    <row r="98" spans="1:3" ht="15.75">
      <c r="A98" s="1462">
        <v>3359</v>
      </c>
      <c r="B98" s="1466" t="s">
        <v>66</v>
      </c>
      <c r="C98" s="1462">
        <v>3359</v>
      </c>
    </row>
    <row r="99" spans="1:3" ht="15.75">
      <c r="A99" s="1462">
        <v>3369</v>
      </c>
      <c r="B99" s="1466" t="s">
        <v>67</v>
      </c>
      <c r="C99" s="1462">
        <v>3369</v>
      </c>
    </row>
    <row r="100" spans="1:3" ht="15.75">
      <c r="A100" s="1462">
        <v>3388</v>
      </c>
      <c r="B100" s="1465" t="s">
        <v>644</v>
      </c>
      <c r="C100" s="1462">
        <v>3388</v>
      </c>
    </row>
    <row r="101" spans="1:3" ht="15.75">
      <c r="A101" s="1462">
        <v>3389</v>
      </c>
      <c r="B101" s="1466" t="s">
        <v>645</v>
      </c>
      <c r="C101" s="1462">
        <v>3389</v>
      </c>
    </row>
    <row r="102" spans="1:3" ht="15.75">
      <c r="A102" s="1462">
        <v>4401</v>
      </c>
      <c r="B102" s="1465" t="s">
        <v>646</v>
      </c>
      <c r="C102" s="1462">
        <v>4401</v>
      </c>
    </row>
    <row r="103" spans="1:3" ht="15.75">
      <c r="A103" s="1462">
        <v>4412</v>
      </c>
      <c r="B103" s="1468" t="s">
        <v>647</v>
      </c>
      <c r="C103" s="1462">
        <v>4412</v>
      </c>
    </row>
    <row r="104" spans="1:3" ht="15.75">
      <c r="A104" s="1462">
        <v>4415</v>
      </c>
      <c r="B104" s="1466" t="s">
        <v>648</v>
      </c>
      <c r="C104" s="1462">
        <v>4415</v>
      </c>
    </row>
    <row r="105" spans="1:3" ht="15.75">
      <c r="A105" s="1462">
        <v>4418</v>
      </c>
      <c r="B105" s="1466" t="s">
        <v>649</v>
      </c>
      <c r="C105" s="1462">
        <v>4418</v>
      </c>
    </row>
    <row r="106" spans="1:3" ht="15.75">
      <c r="A106" s="1462">
        <v>4429</v>
      </c>
      <c r="B106" s="1465" t="s">
        <v>650</v>
      </c>
      <c r="C106" s="1462">
        <v>4429</v>
      </c>
    </row>
    <row r="107" spans="1:3" ht="15.75">
      <c r="A107" s="1462">
        <v>4431</v>
      </c>
      <c r="B107" s="1466" t="s">
        <v>1659</v>
      </c>
      <c r="C107" s="1462">
        <v>4431</v>
      </c>
    </row>
    <row r="108" spans="1:3" ht="15.75">
      <c r="A108" s="1462">
        <v>4433</v>
      </c>
      <c r="B108" s="1466" t="s">
        <v>651</v>
      </c>
      <c r="C108" s="1462">
        <v>4433</v>
      </c>
    </row>
    <row r="109" spans="1:3" ht="15.75">
      <c r="A109" s="1462">
        <v>4436</v>
      </c>
      <c r="B109" s="1466" t="s">
        <v>652</v>
      </c>
      <c r="C109" s="1462">
        <v>4436</v>
      </c>
    </row>
    <row r="110" spans="1:3" ht="15.75">
      <c r="A110" s="1462">
        <v>4437</v>
      </c>
      <c r="B110" s="1467" t="s">
        <v>653</v>
      </c>
      <c r="C110" s="1462">
        <v>4437</v>
      </c>
    </row>
    <row r="111" spans="1:3" ht="15.75">
      <c r="A111" s="1462">
        <v>4450</v>
      </c>
      <c r="B111" s="1466" t="s">
        <v>654</v>
      </c>
      <c r="C111" s="1462">
        <v>4450</v>
      </c>
    </row>
    <row r="112" spans="1:3" ht="15.75">
      <c r="A112" s="1462">
        <v>4451</v>
      </c>
      <c r="B112" s="1471" t="s">
        <v>655</v>
      </c>
      <c r="C112" s="1462">
        <v>4451</v>
      </c>
    </row>
    <row r="113" spans="1:3" ht="15.75">
      <c r="A113" s="1462">
        <v>4452</v>
      </c>
      <c r="B113" s="1471" t="s">
        <v>656</v>
      </c>
      <c r="C113" s="1462">
        <v>4452</v>
      </c>
    </row>
    <row r="114" spans="1:3" ht="15.75">
      <c r="A114" s="1462">
        <v>4453</v>
      </c>
      <c r="B114" s="1471" t="s">
        <v>657</v>
      </c>
      <c r="C114" s="1462">
        <v>4453</v>
      </c>
    </row>
    <row r="115" spans="1:3" ht="15.75">
      <c r="A115" s="1462">
        <v>4454</v>
      </c>
      <c r="B115" s="1472" t="s">
        <v>658</v>
      </c>
      <c r="C115" s="1462">
        <v>4454</v>
      </c>
    </row>
    <row r="116" spans="1:3" ht="15.75">
      <c r="A116" s="1462">
        <v>4455</v>
      </c>
      <c r="B116" s="1472" t="s">
        <v>1660</v>
      </c>
      <c r="C116" s="1462">
        <v>4455</v>
      </c>
    </row>
    <row r="117" spans="1:3" ht="15.75">
      <c r="A117" s="1462">
        <v>4456</v>
      </c>
      <c r="B117" s="1471" t="s">
        <v>659</v>
      </c>
      <c r="C117" s="1462">
        <v>4456</v>
      </c>
    </row>
    <row r="118" spans="1:3" ht="15.75">
      <c r="A118" s="1462">
        <v>4457</v>
      </c>
      <c r="B118" s="1473" t="s">
        <v>1661</v>
      </c>
      <c r="C118" s="1462">
        <v>4457</v>
      </c>
    </row>
    <row r="119" spans="1:3" ht="15.75">
      <c r="A119" s="1462">
        <v>4458</v>
      </c>
      <c r="B119" s="1473" t="s">
        <v>1662</v>
      </c>
      <c r="C119" s="1462">
        <v>4458</v>
      </c>
    </row>
    <row r="120" spans="1:3" ht="15.75">
      <c r="A120" s="1462">
        <v>4459</v>
      </c>
      <c r="B120" s="1473" t="s">
        <v>1317</v>
      </c>
      <c r="C120" s="1462">
        <v>4459</v>
      </c>
    </row>
    <row r="121" spans="1:3" ht="15.75">
      <c r="A121" s="1462">
        <v>4465</v>
      </c>
      <c r="B121" s="1463" t="s">
        <v>660</v>
      </c>
      <c r="C121" s="1462">
        <v>4465</v>
      </c>
    </row>
    <row r="122" spans="1:3" ht="15.75">
      <c r="A122" s="1462">
        <v>4467</v>
      </c>
      <c r="B122" s="1464" t="s">
        <v>661</v>
      </c>
      <c r="C122" s="1462">
        <v>4467</v>
      </c>
    </row>
    <row r="123" spans="1:3" ht="15.75">
      <c r="A123" s="1462">
        <v>4468</v>
      </c>
      <c r="B123" s="1465" t="s">
        <v>662</v>
      </c>
      <c r="C123" s="1462">
        <v>4468</v>
      </c>
    </row>
    <row r="124" spans="1:3" ht="15.75">
      <c r="A124" s="1462">
        <v>4469</v>
      </c>
      <c r="B124" s="1466" t="s">
        <v>663</v>
      </c>
      <c r="C124" s="1462">
        <v>4469</v>
      </c>
    </row>
    <row r="125" spans="1:3" ht="15.75">
      <c r="A125" s="1462">
        <v>5501</v>
      </c>
      <c r="B125" s="1465" t="s">
        <v>664</v>
      </c>
      <c r="C125" s="1462">
        <v>5501</v>
      </c>
    </row>
    <row r="126" spans="1:3" ht="15.75">
      <c r="A126" s="1462">
        <v>5511</v>
      </c>
      <c r="B126" s="1470" t="s">
        <v>665</v>
      </c>
      <c r="C126" s="1462">
        <v>5511</v>
      </c>
    </row>
    <row r="127" spans="1:3" ht="15.75">
      <c r="A127" s="1462">
        <v>5512</v>
      </c>
      <c r="B127" s="1465" t="s">
        <v>666</v>
      </c>
      <c r="C127" s="1462">
        <v>5512</v>
      </c>
    </row>
    <row r="128" spans="1:3" ht="15.75">
      <c r="A128" s="1462">
        <v>5513</v>
      </c>
      <c r="B128" s="1473" t="s">
        <v>173</v>
      </c>
      <c r="C128" s="1462">
        <v>5513</v>
      </c>
    </row>
    <row r="129" spans="1:3" ht="15.75">
      <c r="A129" s="1462">
        <v>5514</v>
      </c>
      <c r="B129" s="1473" t="s">
        <v>174</v>
      </c>
      <c r="C129" s="1462">
        <v>5514</v>
      </c>
    </row>
    <row r="130" spans="1:3" ht="15.75">
      <c r="A130" s="1462">
        <v>5515</v>
      </c>
      <c r="B130" s="1473" t="s">
        <v>175</v>
      </c>
      <c r="C130" s="1462">
        <v>5515</v>
      </c>
    </row>
    <row r="131" spans="1:3" ht="15.75">
      <c r="A131" s="1462">
        <v>5516</v>
      </c>
      <c r="B131" s="1473" t="s">
        <v>176</v>
      </c>
      <c r="C131" s="1462">
        <v>5516</v>
      </c>
    </row>
    <row r="132" spans="1:3" ht="15.75">
      <c r="A132" s="1462">
        <v>5517</v>
      </c>
      <c r="B132" s="1473" t="s">
        <v>177</v>
      </c>
      <c r="C132" s="1462">
        <v>5517</v>
      </c>
    </row>
    <row r="133" spans="1:3" ht="15.75">
      <c r="A133" s="1462">
        <v>5518</v>
      </c>
      <c r="B133" s="1465" t="s">
        <v>178</v>
      </c>
      <c r="C133" s="1462">
        <v>5518</v>
      </c>
    </row>
    <row r="134" spans="1:3" ht="15.75">
      <c r="A134" s="1462">
        <v>5519</v>
      </c>
      <c r="B134" s="1465" t="s">
        <v>179</v>
      </c>
      <c r="C134" s="1462">
        <v>5519</v>
      </c>
    </row>
    <row r="135" spans="1:3" ht="15.75">
      <c r="A135" s="1462">
        <v>5521</v>
      </c>
      <c r="B135" s="1465" t="s">
        <v>180</v>
      </c>
      <c r="C135" s="1462">
        <v>5521</v>
      </c>
    </row>
    <row r="136" spans="1:3" ht="15.75">
      <c r="A136" s="1462">
        <v>5522</v>
      </c>
      <c r="B136" s="1474" t="s">
        <v>181</v>
      </c>
      <c r="C136" s="1462">
        <v>5522</v>
      </c>
    </row>
    <row r="137" spans="1:3" ht="15.75">
      <c r="A137" s="1462">
        <v>5524</v>
      </c>
      <c r="B137" s="1463" t="s">
        <v>182</v>
      </c>
      <c r="C137" s="1462">
        <v>5524</v>
      </c>
    </row>
    <row r="138" spans="1:3" ht="15.75">
      <c r="A138" s="1462">
        <v>5525</v>
      </c>
      <c r="B138" s="1470" t="s">
        <v>183</v>
      </c>
      <c r="C138" s="1462">
        <v>5525</v>
      </c>
    </row>
    <row r="139" spans="1:3" ht="15.75">
      <c r="A139" s="1462">
        <v>5526</v>
      </c>
      <c r="B139" s="1467" t="s">
        <v>184</v>
      </c>
      <c r="C139" s="1462">
        <v>5526</v>
      </c>
    </row>
    <row r="140" spans="1:3" ht="15.75">
      <c r="A140" s="1462">
        <v>5527</v>
      </c>
      <c r="B140" s="1467" t="s">
        <v>185</v>
      </c>
      <c r="C140" s="1462">
        <v>5527</v>
      </c>
    </row>
    <row r="141" spans="1:3" ht="15.75">
      <c r="A141" s="1462">
        <v>5528</v>
      </c>
      <c r="B141" s="1467" t="s">
        <v>186</v>
      </c>
      <c r="C141" s="1462">
        <v>5528</v>
      </c>
    </row>
    <row r="142" spans="1:3" ht="15.75">
      <c r="A142" s="1462">
        <v>5529</v>
      </c>
      <c r="B142" s="1467" t="s">
        <v>187</v>
      </c>
      <c r="C142" s="1462">
        <v>5529</v>
      </c>
    </row>
    <row r="143" spans="1:3" ht="15.75">
      <c r="A143" s="1462">
        <v>5530</v>
      </c>
      <c r="B143" s="1467" t="s">
        <v>188</v>
      </c>
      <c r="C143" s="1462">
        <v>5530</v>
      </c>
    </row>
    <row r="144" spans="1:3" ht="15.75">
      <c r="A144" s="1462">
        <v>5531</v>
      </c>
      <c r="B144" s="1470" t="s">
        <v>189</v>
      </c>
      <c r="C144" s="1462">
        <v>5531</v>
      </c>
    </row>
    <row r="145" spans="1:3" ht="15.75">
      <c r="A145" s="1462">
        <v>5532</v>
      </c>
      <c r="B145" s="1474" t="s">
        <v>190</v>
      </c>
      <c r="C145" s="1462">
        <v>5532</v>
      </c>
    </row>
    <row r="146" spans="1:3" ht="15.75">
      <c r="A146" s="1462">
        <v>5533</v>
      </c>
      <c r="B146" s="1474" t="s">
        <v>191</v>
      </c>
      <c r="C146" s="1462">
        <v>5533</v>
      </c>
    </row>
    <row r="147" spans="1:3" ht="15">
      <c r="A147" s="1475">
        <v>5534</v>
      </c>
      <c r="B147" s="1474" t="s">
        <v>192</v>
      </c>
      <c r="C147" s="1475">
        <v>5534</v>
      </c>
    </row>
    <row r="148" spans="1:3" ht="15">
      <c r="A148" s="1475">
        <v>5535</v>
      </c>
      <c r="B148" s="1474" t="s">
        <v>193</v>
      </c>
      <c r="C148" s="1475">
        <v>5535</v>
      </c>
    </row>
    <row r="149" spans="1:3" ht="15.75">
      <c r="A149" s="1462">
        <v>5538</v>
      </c>
      <c r="B149" s="1470" t="s">
        <v>194</v>
      </c>
      <c r="C149" s="1462">
        <v>5538</v>
      </c>
    </row>
    <row r="150" spans="1:3" ht="15.75">
      <c r="A150" s="1462">
        <v>5540</v>
      </c>
      <c r="B150" s="1474" t="s">
        <v>195</v>
      </c>
      <c r="C150" s="1462">
        <v>5540</v>
      </c>
    </row>
    <row r="151" spans="1:3" ht="15.75">
      <c r="A151" s="1462">
        <v>5541</v>
      </c>
      <c r="B151" s="1474" t="s">
        <v>196</v>
      </c>
      <c r="C151" s="1462">
        <v>5541</v>
      </c>
    </row>
    <row r="152" spans="1:3" ht="15.75">
      <c r="A152" s="1462">
        <v>5545</v>
      </c>
      <c r="B152" s="1474" t="s">
        <v>197</v>
      </c>
      <c r="C152" s="1462">
        <v>5545</v>
      </c>
    </row>
    <row r="153" spans="1:3" ht="15.75">
      <c r="A153" s="1462">
        <v>5546</v>
      </c>
      <c r="B153" s="1474" t="s">
        <v>198</v>
      </c>
      <c r="C153" s="1462">
        <v>5546</v>
      </c>
    </row>
    <row r="154" spans="1:3" ht="15.75">
      <c r="A154" s="1462">
        <v>5547</v>
      </c>
      <c r="B154" s="1474" t="s">
        <v>199</v>
      </c>
      <c r="C154" s="1462">
        <v>5547</v>
      </c>
    </row>
    <row r="155" spans="1:3" ht="15.75">
      <c r="A155" s="1462">
        <v>5548</v>
      </c>
      <c r="B155" s="1474" t="s">
        <v>200</v>
      </c>
      <c r="C155" s="1462">
        <v>5548</v>
      </c>
    </row>
    <row r="156" spans="1:3" ht="15.75">
      <c r="A156" s="1462">
        <v>5550</v>
      </c>
      <c r="B156" s="1474" t="s">
        <v>201</v>
      </c>
      <c r="C156" s="1462">
        <v>5550</v>
      </c>
    </row>
    <row r="157" spans="1:3" ht="15.75">
      <c r="A157" s="1462">
        <v>5551</v>
      </c>
      <c r="B157" s="1474" t="s">
        <v>202</v>
      </c>
      <c r="C157" s="1462">
        <v>5551</v>
      </c>
    </row>
    <row r="158" spans="1:3" ht="15.75">
      <c r="A158" s="1462">
        <v>5553</v>
      </c>
      <c r="B158" s="1474" t="s">
        <v>203</v>
      </c>
      <c r="C158" s="1462">
        <v>5553</v>
      </c>
    </row>
    <row r="159" spans="1:3" ht="15.75">
      <c r="A159" s="1462">
        <v>5554</v>
      </c>
      <c r="B159" s="1470" t="s">
        <v>204</v>
      </c>
      <c r="C159" s="1462">
        <v>5554</v>
      </c>
    </row>
    <row r="160" spans="1:3" ht="15.75">
      <c r="A160" s="1462">
        <v>5556</v>
      </c>
      <c r="B160" s="1466" t="s">
        <v>205</v>
      </c>
      <c r="C160" s="1462">
        <v>5556</v>
      </c>
    </row>
    <row r="161" spans="1:3" ht="15.75">
      <c r="A161" s="1462">
        <v>5561</v>
      </c>
      <c r="B161" s="1476" t="s">
        <v>206</v>
      </c>
      <c r="C161" s="1462">
        <v>5561</v>
      </c>
    </row>
    <row r="162" spans="1:3" ht="15.75">
      <c r="A162" s="1462">
        <v>5562</v>
      </c>
      <c r="B162" s="1476" t="s">
        <v>207</v>
      </c>
      <c r="C162" s="1462">
        <v>5562</v>
      </c>
    </row>
    <row r="163" spans="1:3" ht="15.75">
      <c r="A163" s="1462">
        <v>5588</v>
      </c>
      <c r="B163" s="1465" t="s">
        <v>208</v>
      </c>
      <c r="C163" s="1462">
        <v>5588</v>
      </c>
    </row>
    <row r="164" spans="1:3" ht="15.75">
      <c r="A164" s="1462">
        <v>5589</v>
      </c>
      <c r="B164" s="1465" t="s">
        <v>209</v>
      </c>
      <c r="C164" s="1462">
        <v>5589</v>
      </c>
    </row>
    <row r="165" spans="1:3" ht="15.75">
      <c r="A165" s="1462">
        <v>6601</v>
      </c>
      <c r="B165" s="1465" t="s">
        <v>210</v>
      </c>
      <c r="C165" s="1462">
        <v>6601</v>
      </c>
    </row>
    <row r="166" spans="1:3" ht="15.75">
      <c r="A166" s="1462">
        <v>6602</v>
      </c>
      <c r="B166" s="1466" t="s">
        <v>211</v>
      </c>
      <c r="C166" s="1462">
        <v>6602</v>
      </c>
    </row>
    <row r="167" spans="1:3" ht="15.75">
      <c r="A167" s="1462">
        <v>6603</v>
      </c>
      <c r="B167" s="1466" t="s">
        <v>212</v>
      </c>
      <c r="C167" s="1462">
        <v>6603</v>
      </c>
    </row>
    <row r="168" spans="1:3" ht="15.75">
      <c r="A168" s="1462">
        <v>6604</v>
      </c>
      <c r="B168" s="1466" t="s">
        <v>213</v>
      </c>
      <c r="C168" s="1462">
        <v>6604</v>
      </c>
    </row>
    <row r="169" spans="1:3" ht="15.75">
      <c r="A169" s="1462">
        <v>6605</v>
      </c>
      <c r="B169" s="1466" t="s">
        <v>214</v>
      </c>
      <c r="C169" s="1462">
        <v>6605</v>
      </c>
    </row>
    <row r="170" spans="1:3" ht="15">
      <c r="A170" s="1475">
        <v>6606</v>
      </c>
      <c r="B170" s="1468" t="s">
        <v>215</v>
      </c>
      <c r="C170" s="1475">
        <v>6606</v>
      </c>
    </row>
    <row r="171" spans="1:3" ht="15.75">
      <c r="A171" s="1462">
        <v>6618</v>
      </c>
      <c r="B171" s="1465" t="s">
        <v>216</v>
      </c>
      <c r="C171" s="1462">
        <v>6618</v>
      </c>
    </row>
    <row r="172" spans="1:3" ht="15.75">
      <c r="A172" s="1462">
        <v>6619</v>
      </c>
      <c r="B172" s="1466" t="s">
        <v>217</v>
      </c>
      <c r="C172" s="1462">
        <v>6619</v>
      </c>
    </row>
    <row r="173" spans="1:3" ht="15.75">
      <c r="A173" s="1462">
        <v>6621</v>
      </c>
      <c r="B173" s="1465" t="s">
        <v>218</v>
      </c>
      <c r="C173" s="1462">
        <v>6621</v>
      </c>
    </row>
    <row r="174" spans="1:3" ht="15.75">
      <c r="A174" s="1462">
        <v>6622</v>
      </c>
      <c r="B174" s="1466" t="s">
        <v>219</v>
      </c>
      <c r="C174" s="1462">
        <v>6622</v>
      </c>
    </row>
    <row r="175" spans="1:3" ht="15.75">
      <c r="A175" s="1462">
        <v>6623</v>
      </c>
      <c r="B175" s="1466" t="s">
        <v>220</v>
      </c>
      <c r="C175" s="1462">
        <v>6623</v>
      </c>
    </row>
    <row r="176" spans="1:3" ht="15.75">
      <c r="A176" s="1462">
        <v>6624</v>
      </c>
      <c r="B176" s="1466" t="s">
        <v>221</v>
      </c>
      <c r="C176" s="1462">
        <v>6624</v>
      </c>
    </row>
    <row r="177" spans="1:3" ht="15.75">
      <c r="A177" s="1462">
        <v>6625</v>
      </c>
      <c r="B177" s="1467" t="s">
        <v>222</v>
      </c>
      <c r="C177" s="1462">
        <v>6625</v>
      </c>
    </row>
    <row r="178" spans="1:3" ht="15.75">
      <c r="A178" s="1462">
        <v>6626</v>
      </c>
      <c r="B178" s="1467" t="s">
        <v>102</v>
      </c>
      <c r="C178" s="1462">
        <v>6626</v>
      </c>
    </row>
    <row r="179" spans="1:3" ht="15.75">
      <c r="A179" s="1462">
        <v>6627</v>
      </c>
      <c r="B179" s="1467" t="s">
        <v>103</v>
      </c>
      <c r="C179" s="1462">
        <v>6627</v>
      </c>
    </row>
    <row r="180" spans="1:3" ht="15.75">
      <c r="A180" s="1462">
        <v>6628</v>
      </c>
      <c r="B180" s="1473" t="s">
        <v>104</v>
      </c>
      <c r="C180" s="1462">
        <v>6628</v>
      </c>
    </row>
    <row r="181" spans="1:3" ht="15.75">
      <c r="A181" s="1462">
        <v>6629</v>
      </c>
      <c r="B181" s="1476" t="s">
        <v>105</v>
      </c>
      <c r="C181" s="1462">
        <v>6629</v>
      </c>
    </row>
    <row r="182" spans="1:3" ht="15.75">
      <c r="A182" s="1477">
        <v>7701</v>
      </c>
      <c r="B182" s="1465" t="s">
        <v>106</v>
      </c>
      <c r="C182" s="1477">
        <v>7701</v>
      </c>
    </row>
    <row r="183" spans="1:3" ht="15.75">
      <c r="A183" s="1462">
        <v>7708</v>
      </c>
      <c r="B183" s="1465" t="s">
        <v>107</v>
      </c>
      <c r="C183" s="1462">
        <v>7708</v>
      </c>
    </row>
    <row r="184" spans="1:3" ht="15.75">
      <c r="A184" s="1462">
        <v>7711</v>
      </c>
      <c r="B184" s="1468" t="s">
        <v>108</v>
      </c>
      <c r="C184" s="1462">
        <v>7711</v>
      </c>
    </row>
    <row r="185" spans="1:3" ht="15.75">
      <c r="A185" s="1462">
        <v>7712</v>
      </c>
      <c r="B185" s="1465" t="s">
        <v>109</v>
      </c>
      <c r="C185" s="1462">
        <v>7712</v>
      </c>
    </row>
    <row r="186" spans="1:3" ht="15.75">
      <c r="A186" s="1462">
        <v>7713</v>
      </c>
      <c r="B186" s="1478" t="s">
        <v>110</v>
      </c>
      <c r="C186" s="1462">
        <v>7713</v>
      </c>
    </row>
    <row r="187" spans="1:3" ht="15.75">
      <c r="A187" s="1462">
        <v>7714</v>
      </c>
      <c r="B187" s="1464" t="s">
        <v>111</v>
      </c>
      <c r="C187" s="1462">
        <v>7714</v>
      </c>
    </row>
    <row r="188" spans="1:3" ht="15.75">
      <c r="A188" s="1462">
        <v>7718</v>
      </c>
      <c r="B188" s="1465" t="s">
        <v>112</v>
      </c>
      <c r="C188" s="1462">
        <v>7718</v>
      </c>
    </row>
    <row r="189" spans="1:3" ht="15.75">
      <c r="A189" s="1462">
        <v>7719</v>
      </c>
      <c r="B189" s="1466" t="s">
        <v>113</v>
      </c>
      <c r="C189" s="1462">
        <v>7719</v>
      </c>
    </row>
    <row r="190" spans="1:3" ht="15.75">
      <c r="A190" s="1462">
        <v>7731</v>
      </c>
      <c r="B190" s="1465" t="s">
        <v>114</v>
      </c>
      <c r="C190" s="1462">
        <v>7731</v>
      </c>
    </row>
    <row r="191" spans="1:3" ht="15.75">
      <c r="A191" s="1462">
        <v>7732</v>
      </c>
      <c r="B191" s="1466" t="s">
        <v>115</v>
      </c>
      <c r="C191" s="1462">
        <v>7732</v>
      </c>
    </row>
    <row r="192" spans="1:3" ht="15.75">
      <c r="A192" s="1462">
        <v>7733</v>
      </c>
      <c r="B192" s="1466" t="s">
        <v>116</v>
      </c>
      <c r="C192" s="1462">
        <v>7733</v>
      </c>
    </row>
    <row r="193" spans="1:3" ht="15.75">
      <c r="A193" s="1462">
        <v>7735</v>
      </c>
      <c r="B193" s="1466" t="s">
        <v>117</v>
      </c>
      <c r="C193" s="1462">
        <v>7735</v>
      </c>
    </row>
    <row r="194" spans="1:3" ht="15.75">
      <c r="A194" s="1462">
        <v>7736</v>
      </c>
      <c r="B194" s="1465" t="s">
        <v>118</v>
      </c>
      <c r="C194" s="1462">
        <v>7736</v>
      </c>
    </row>
    <row r="195" spans="1:3" ht="15.75">
      <c r="A195" s="1462">
        <v>7737</v>
      </c>
      <c r="B195" s="1466" t="s">
        <v>119</v>
      </c>
      <c r="C195" s="1462">
        <v>7737</v>
      </c>
    </row>
    <row r="196" spans="1:3" ht="15.75">
      <c r="A196" s="1462">
        <v>7738</v>
      </c>
      <c r="B196" s="1466" t="s">
        <v>120</v>
      </c>
      <c r="C196" s="1462">
        <v>7738</v>
      </c>
    </row>
    <row r="197" spans="1:3" ht="15.75">
      <c r="A197" s="1462">
        <v>7739</v>
      </c>
      <c r="B197" s="1470" t="s">
        <v>121</v>
      </c>
      <c r="C197" s="1462">
        <v>7739</v>
      </c>
    </row>
    <row r="198" spans="1:3" ht="15.75">
      <c r="A198" s="1462">
        <v>7740</v>
      </c>
      <c r="B198" s="1470" t="s">
        <v>122</v>
      </c>
      <c r="C198" s="1462">
        <v>7740</v>
      </c>
    </row>
    <row r="199" spans="1:3" ht="15.75">
      <c r="A199" s="1462">
        <v>7741</v>
      </c>
      <c r="B199" s="1466" t="s">
        <v>123</v>
      </c>
      <c r="C199" s="1462">
        <v>7741</v>
      </c>
    </row>
    <row r="200" spans="1:3" ht="15.75">
      <c r="A200" s="1462">
        <v>7742</v>
      </c>
      <c r="B200" s="1466" t="s">
        <v>124</v>
      </c>
      <c r="C200" s="1462">
        <v>7742</v>
      </c>
    </row>
    <row r="201" spans="1:3" ht="15.75">
      <c r="A201" s="1462">
        <v>7743</v>
      </c>
      <c r="B201" s="1466" t="s">
        <v>125</v>
      </c>
      <c r="C201" s="1462">
        <v>7743</v>
      </c>
    </row>
    <row r="202" spans="1:3" ht="15.75">
      <c r="A202" s="1462">
        <v>7744</v>
      </c>
      <c r="B202" s="1476" t="s">
        <v>126</v>
      </c>
      <c r="C202" s="1462">
        <v>7744</v>
      </c>
    </row>
    <row r="203" spans="1:3" ht="15.75">
      <c r="A203" s="1462">
        <v>7745</v>
      </c>
      <c r="B203" s="1466" t="s">
        <v>127</v>
      </c>
      <c r="C203" s="1462">
        <v>7745</v>
      </c>
    </row>
    <row r="204" spans="1:3" ht="15.75">
      <c r="A204" s="1462">
        <v>7746</v>
      </c>
      <c r="B204" s="1466" t="s">
        <v>128</v>
      </c>
      <c r="C204" s="1462">
        <v>7746</v>
      </c>
    </row>
    <row r="205" spans="1:3" ht="15.75">
      <c r="A205" s="1462">
        <v>7747</v>
      </c>
      <c r="B205" s="1465" t="s">
        <v>129</v>
      </c>
      <c r="C205" s="1462">
        <v>7747</v>
      </c>
    </row>
    <row r="206" spans="1:3" ht="15.75">
      <c r="A206" s="1462">
        <v>7748</v>
      </c>
      <c r="B206" s="1468" t="s">
        <v>130</v>
      </c>
      <c r="C206" s="1462">
        <v>7748</v>
      </c>
    </row>
    <row r="207" spans="1:3" ht="15.75">
      <c r="A207" s="1462">
        <v>7751</v>
      </c>
      <c r="B207" s="1466" t="s">
        <v>131</v>
      </c>
      <c r="C207" s="1462">
        <v>7751</v>
      </c>
    </row>
    <row r="208" spans="1:3" ht="15.75">
      <c r="A208" s="1462">
        <v>7752</v>
      </c>
      <c r="B208" s="1466" t="s">
        <v>132</v>
      </c>
      <c r="C208" s="1462">
        <v>7752</v>
      </c>
    </row>
    <row r="209" spans="1:3" ht="15.75">
      <c r="A209" s="1462">
        <v>7755</v>
      </c>
      <c r="B209" s="1467" t="s">
        <v>737</v>
      </c>
      <c r="C209" s="1462">
        <v>7755</v>
      </c>
    </row>
    <row r="210" spans="1:3" ht="15.75">
      <c r="A210" s="1462">
        <v>7758</v>
      </c>
      <c r="B210" s="1465" t="s">
        <v>738</v>
      </c>
      <c r="C210" s="1462">
        <v>7758</v>
      </c>
    </row>
    <row r="211" spans="1:3" ht="15.75">
      <c r="A211" s="1462">
        <v>7759</v>
      </c>
      <c r="B211" s="1466" t="s">
        <v>739</v>
      </c>
      <c r="C211" s="1462">
        <v>7759</v>
      </c>
    </row>
    <row r="212" spans="1:3" ht="15.75">
      <c r="A212" s="1462">
        <v>7761</v>
      </c>
      <c r="B212" s="1465" t="s">
        <v>740</v>
      </c>
      <c r="C212" s="1462">
        <v>7761</v>
      </c>
    </row>
    <row r="213" spans="1:3" ht="15.75">
      <c r="A213" s="1462">
        <v>7762</v>
      </c>
      <c r="B213" s="1465" t="s">
        <v>741</v>
      </c>
      <c r="C213" s="1462">
        <v>7762</v>
      </c>
    </row>
    <row r="214" spans="1:3" ht="15.75">
      <c r="A214" s="1462">
        <v>7768</v>
      </c>
      <c r="B214" s="1465" t="s">
        <v>742</v>
      </c>
      <c r="C214" s="1462">
        <v>7768</v>
      </c>
    </row>
    <row r="215" spans="1:3" ht="15.75">
      <c r="A215" s="1462">
        <v>8801</v>
      </c>
      <c r="B215" s="1468" t="s">
        <v>743</v>
      </c>
      <c r="C215" s="1462">
        <v>8801</v>
      </c>
    </row>
    <row r="216" spans="1:3" ht="15.75">
      <c r="A216" s="1462">
        <v>8802</v>
      </c>
      <c r="B216" s="1465" t="s">
        <v>744</v>
      </c>
      <c r="C216" s="1462">
        <v>8802</v>
      </c>
    </row>
    <row r="217" spans="1:3" ht="15.75">
      <c r="A217" s="1462">
        <v>8803</v>
      </c>
      <c r="B217" s="1465" t="s">
        <v>745</v>
      </c>
      <c r="C217" s="1462">
        <v>8803</v>
      </c>
    </row>
    <row r="218" spans="1:3" ht="15.75">
      <c r="A218" s="1462">
        <v>8804</v>
      </c>
      <c r="B218" s="1465" t="s">
        <v>746</v>
      </c>
      <c r="C218" s="1462">
        <v>8804</v>
      </c>
    </row>
    <row r="219" spans="1:3" ht="15.75">
      <c r="A219" s="1462">
        <v>8805</v>
      </c>
      <c r="B219" s="1467" t="s">
        <v>747</v>
      </c>
      <c r="C219" s="1462">
        <v>8805</v>
      </c>
    </row>
    <row r="220" spans="1:3" ht="15.75">
      <c r="A220" s="1462">
        <v>8807</v>
      </c>
      <c r="B220" s="1473" t="s">
        <v>748</v>
      </c>
      <c r="C220" s="1462">
        <v>8807</v>
      </c>
    </row>
    <row r="221" spans="1:3" ht="15.75">
      <c r="A221" s="1462">
        <v>8808</v>
      </c>
      <c r="B221" s="1466" t="s">
        <v>749</v>
      </c>
      <c r="C221" s="1462">
        <v>8808</v>
      </c>
    </row>
    <row r="222" spans="1:3" ht="15.75">
      <c r="A222" s="1462">
        <v>8809</v>
      </c>
      <c r="B222" s="1466" t="s">
        <v>750</v>
      </c>
      <c r="C222" s="1462">
        <v>8809</v>
      </c>
    </row>
    <row r="223" spans="1:3" ht="15.75">
      <c r="A223" s="1462">
        <v>8811</v>
      </c>
      <c r="B223" s="1465" t="s">
        <v>751</v>
      </c>
      <c r="C223" s="1462">
        <v>8811</v>
      </c>
    </row>
    <row r="224" spans="1:3" ht="15.75">
      <c r="A224" s="1462">
        <v>8813</v>
      </c>
      <c r="B224" s="1466" t="s">
        <v>752</v>
      </c>
      <c r="C224" s="1462">
        <v>8813</v>
      </c>
    </row>
    <row r="225" spans="1:3" ht="15.75">
      <c r="A225" s="1462">
        <v>8814</v>
      </c>
      <c r="B225" s="1465" t="s">
        <v>753</v>
      </c>
      <c r="C225" s="1462">
        <v>8814</v>
      </c>
    </row>
    <row r="226" spans="1:3" ht="15.75">
      <c r="A226" s="1462">
        <v>8815</v>
      </c>
      <c r="B226" s="1465" t="s">
        <v>754</v>
      </c>
      <c r="C226" s="1462">
        <v>8815</v>
      </c>
    </row>
    <row r="227" spans="1:3" ht="15.75">
      <c r="A227" s="1462">
        <v>8816</v>
      </c>
      <c r="B227" s="1466" t="s">
        <v>755</v>
      </c>
      <c r="C227" s="1462">
        <v>8816</v>
      </c>
    </row>
    <row r="228" spans="1:3" ht="15.75">
      <c r="A228" s="1462">
        <v>8817</v>
      </c>
      <c r="B228" s="1466" t="s">
        <v>756</v>
      </c>
      <c r="C228" s="1462">
        <v>8817</v>
      </c>
    </row>
    <row r="229" spans="1:3" ht="15.75">
      <c r="A229" s="1462">
        <v>8821</v>
      </c>
      <c r="B229" s="1466" t="s">
        <v>757</v>
      </c>
      <c r="C229" s="1462">
        <v>8821</v>
      </c>
    </row>
    <row r="230" spans="1:3" ht="15.75">
      <c r="A230" s="1462">
        <v>8824</v>
      </c>
      <c r="B230" s="1468" t="s">
        <v>758</v>
      </c>
      <c r="C230" s="1462">
        <v>8824</v>
      </c>
    </row>
    <row r="231" spans="1:3" ht="15.75">
      <c r="A231" s="1462">
        <v>8825</v>
      </c>
      <c r="B231" s="1468" t="s">
        <v>759</v>
      </c>
      <c r="C231" s="1462">
        <v>8825</v>
      </c>
    </row>
    <row r="232" spans="1:3" ht="15.75">
      <c r="A232" s="1462">
        <v>8826</v>
      </c>
      <c r="B232" s="1468" t="s">
        <v>760</v>
      </c>
      <c r="C232" s="1462">
        <v>8826</v>
      </c>
    </row>
    <row r="233" spans="1:3" ht="15.75">
      <c r="A233" s="1462">
        <v>8827</v>
      </c>
      <c r="B233" s="1468" t="s">
        <v>761</v>
      </c>
      <c r="C233" s="1462">
        <v>8827</v>
      </c>
    </row>
    <row r="234" spans="1:3" ht="15.75">
      <c r="A234" s="1462">
        <v>8828</v>
      </c>
      <c r="B234" s="1465" t="s">
        <v>762</v>
      </c>
      <c r="C234" s="1462">
        <v>8828</v>
      </c>
    </row>
    <row r="235" spans="1:3" ht="15.75">
      <c r="A235" s="1462">
        <v>8829</v>
      </c>
      <c r="B235" s="1465" t="s">
        <v>763</v>
      </c>
      <c r="C235" s="1462">
        <v>8829</v>
      </c>
    </row>
    <row r="236" spans="1:3" ht="15.75">
      <c r="A236" s="1462">
        <v>8831</v>
      </c>
      <c r="B236" s="1465" t="s">
        <v>764</v>
      </c>
      <c r="C236" s="1462">
        <v>8831</v>
      </c>
    </row>
    <row r="237" spans="1:3" ht="15.75">
      <c r="A237" s="1462">
        <v>8832</v>
      </c>
      <c r="B237" s="1466" t="s">
        <v>765</v>
      </c>
      <c r="C237" s="1462">
        <v>8832</v>
      </c>
    </row>
    <row r="238" spans="1:3" ht="15.75">
      <c r="A238" s="1462">
        <v>8833</v>
      </c>
      <c r="B238" s="1465" t="s">
        <v>766</v>
      </c>
      <c r="C238" s="1462">
        <v>8833</v>
      </c>
    </row>
    <row r="239" spans="1:3" ht="15.75">
      <c r="A239" s="1462">
        <v>8834</v>
      </c>
      <c r="B239" s="1466" t="s">
        <v>767</v>
      </c>
      <c r="C239" s="1462">
        <v>8834</v>
      </c>
    </row>
    <row r="240" spans="1:3" ht="15.75">
      <c r="A240" s="1462">
        <v>8835</v>
      </c>
      <c r="B240" s="1466" t="s">
        <v>227</v>
      </c>
      <c r="C240" s="1462">
        <v>8835</v>
      </c>
    </row>
    <row r="241" spans="1:3" ht="15.75">
      <c r="A241" s="1462">
        <v>8836</v>
      </c>
      <c r="B241" s="1465" t="s">
        <v>228</v>
      </c>
      <c r="C241" s="1462">
        <v>8836</v>
      </c>
    </row>
    <row r="242" spans="1:3" ht="15.75">
      <c r="A242" s="1462">
        <v>8837</v>
      </c>
      <c r="B242" s="1465" t="s">
        <v>229</v>
      </c>
      <c r="C242" s="1462">
        <v>8837</v>
      </c>
    </row>
    <row r="243" spans="1:3" ht="15.75">
      <c r="A243" s="1462">
        <v>8838</v>
      </c>
      <c r="B243" s="1465" t="s">
        <v>230</v>
      </c>
      <c r="C243" s="1462">
        <v>8838</v>
      </c>
    </row>
    <row r="244" spans="1:3" ht="15.75">
      <c r="A244" s="1462">
        <v>8839</v>
      </c>
      <c r="B244" s="1466" t="s">
        <v>231</v>
      </c>
      <c r="C244" s="1462">
        <v>8839</v>
      </c>
    </row>
    <row r="245" spans="1:3" ht="15.75">
      <c r="A245" s="1462">
        <v>8845</v>
      </c>
      <c r="B245" s="1467" t="s">
        <v>232</v>
      </c>
      <c r="C245" s="1462">
        <v>8845</v>
      </c>
    </row>
    <row r="246" spans="1:3" ht="15.75">
      <c r="A246" s="1462">
        <v>8848</v>
      </c>
      <c r="B246" s="1473" t="s">
        <v>233</v>
      </c>
      <c r="C246" s="1462">
        <v>8848</v>
      </c>
    </row>
    <row r="247" spans="1:3" ht="15.75">
      <c r="A247" s="1462">
        <v>8849</v>
      </c>
      <c r="B247" s="1465" t="s">
        <v>234</v>
      </c>
      <c r="C247" s="1462">
        <v>8849</v>
      </c>
    </row>
    <row r="248" spans="1:3" ht="15.75">
      <c r="A248" s="1462">
        <v>8851</v>
      </c>
      <c r="B248" s="1465" t="s">
        <v>235</v>
      </c>
      <c r="C248" s="1462">
        <v>8851</v>
      </c>
    </row>
    <row r="249" spans="1:3" ht="15.75">
      <c r="A249" s="1462">
        <v>8852</v>
      </c>
      <c r="B249" s="1465" t="s">
        <v>236</v>
      </c>
      <c r="C249" s="1462">
        <v>8852</v>
      </c>
    </row>
    <row r="250" spans="1:3" ht="15.75">
      <c r="A250" s="1462">
        <v>8853</v>
      </c>
      <c r="B250" s="1465" t="s">
        <v>237</v>
      </c>
      <c r="C250" s="1462">
        <v>8853</v>
      </c>
    </row>
    <row r="251" spans="1:3" ht="15.75">
      <c r="A251" s="1462">
        <v>8855</v>
      </c>
      <c r="B251" s="1467" t="s">
        <v>238</v>
      </c>
      <c r="C251" s="1462">
        <v>8855</v>
      </c>
    </row>
    <row r="252" spans="1:3" ht="15.75">
      <c r="A252" s="1462">
        <v>8858</v>
      </c>
      <c r="B252" s="1476" t="s">
        <v>239</v>
      </c>
      <c r="C252" s="1462">
        <v>8858</v>
      </c>
    </row>
    <row r="253" spans="1:3" ht="15.75">
      <c r="A253" s="1462">
        <v>8859</v>
      </c>
      <c r="B253" s="1466" t="s">
        <v>240</v>
      </c>
      <c r="C253" s="1462">
        <v>8859</v>
      </c>
    </row>
    <row r="254" spans="1:3" ht="15.75">
      <c r="A254" s="1462">
        <v>8861</v>
      </c>
      <c r="B254" s="1465" t="s">
        <v>241</v>
      </c>
      <c r="C254" s="1462">
        <v>8861</v>
      </c>
    </row>
    <row r="255" spans="1:3" ht="15.75">
      <c r="A255" s="1462">
        <v>8862</v>
      </c>
      <c r="B255" s="1466" t="s">
        <v>242</v>
      </c>
      <c r="C255" s="1462">
        <v>8862</v>
      </c>
    </row>
    <row r="256" spans="1:3" ht="15.75">
      <c r="A256" s="1462">
        <v>8863</v>
      </c>
      <c r="B256" s="1466" t="s">
        <v>243</v>
      </c>
      <c r="C256" s="1462">
        <v>8863</v>
      </c>
    </row>
    <row r="257" spans="1:3" ht="15.75">
      <c r="A257" s="1462">
        <v>8864</v>
      </c>
      <c r="B257" s="1465" t="s">
        <v>244</v>
      </c>
      <c r="C257" s="1462">
        <v>8864</v>
      </c>
    </row>
    <row r="258" spans="1:3" ht="15.75">
      <c r="A258" s="1462">
        <v>8865</v>
      </c>
      <c r="B258" s="1466" t="s">
        <v>245</v>
      </c>
      <c r="C258" s="1462">
        <v>8865</v>
      </c>
    </row>
    <row r="259" spans="1:3" ht="15.75">
      <c r="A259" s="1462">
        <v>8866</v>
      </c>
      <c r="B259" s="1466" t="s">
        <v>688</v>
      </c>
      <c r="C259" s="1462">
        <v>8866</v>
      </c>
    </row>
    <row r="260" spans="1:3" ht="15.75">
      <c r="A260" s="1462">
        <v>8867</v>
      </c>
      <c r="B260" s="1466" t="s">
        <v>689</v>
      </c>
      <c r="C260" s="1462">
        <v>8867</v>
      </c>
    </row>
    <row r="261" spans="1:3" ht="15.75">
      <c r="A261" s="1462">
        <v>8868</v>
      </c>
      <c r="B261" s="1466" t="s">
        <v>690</v>
      </c>
      <c r="C261" s="1462">
        <v>8868</v>
      </c>
    </row>
    <row r="262" spans="1:3" ht="15.75">
      <c r="A262" s="1462">
        <v>8869</v>
      </c>
      <c r="B262" s="1465" t="s">
        <v>691</v>
      </c>
      <c r="C262" s="1462">
        <v>8869</v>
      </c>
    </row>
    <row r="263" spans="1:3" ht="15.75">
      <c r="A263" s="1462">
        <v>8871</v>
      </c>
      <c r="B263" s="1466" t="s">
        <v>692</v>
      </c>
      <c r="C263" s="1462">
        <v>8871</v>
      </c>
    </row>
    <row r="264" spans="1:3" ht="15.75">
      <c r="A264" s="1462">
        <v>8872</v>
      </c>
      <c r="B264" s="1466" t="s">
        <v>253</v>
      </c>
      <c r="C264" s="1462">
        <v>8872</v>
      </c>
    </row>
    <row r="265" spans="1:3" ht="15.75">
      <c r="A265" s="1462">
        <v>8873</v>
      </c>
      <c r="B265" s="1466" t="s">
        <v>254</v>
      </c>
      <c r="C265" s="1462">
        <v>8873</v>
      </c>
    </row>
    <row r="266" spans="1:3" ht="16.5" customHeight="1">
      <c r="A266" s="1462">
        <v>8875</v>
      </c>
      <c r="B266" s="1466" t="s">
        <v>255</v>
      </c>
      <c r="C266" s="1462">
        <v>8875</v>
      </c>
    </row>
    <row r="267" spans="1:3" ht="15.75">
      <c r="A267" s="1462">
        <v>8876</v>
      </c>
      <c r="B267" s="1466" t="s">
        <v>256</v>
      </c>
      <c r="C267" s="1462">
        <v>8876</v>
      </c>
    </row>
    <row r="268" spans="1:3" ht="15.75">
      <c r="A268" s="1462">
        <v>8877</v>
      </c>
      <c r="B268" s="1465" t="s">
        <v>257</v>
      </c>
      <c r="C268" s="1462">
        <v>8877</v>
      </c>
    </row>
    <row r="269" spans="1:3" ht="15.75">
      <c r="A269" s="1462">
        <v>8878</v>
      </c>
      <c r="B269" s="1476" t="s">
        <v>258</v>
      </c>
      <c r="C269" s="1462">
        <v>8878</v>
      </c>
    </row>
    <row r="270" spans="1:3" ht="15.75">
      <c r="A270" s="1462">
        <v>8885</v>
      </c>
      <c r="B270" s="1468" t="s">
        <v>259</v>
      </c>
      <c r="C270" s="1462">
        <v>8885</v>
      </c>
    </row>
    <row r="271" spans="1:3" ht="15.75">
      <c r="A271" s="1462">
        <v>8888</v>
      </c>
      <c r="B271" s="1465" t="s">
        <v>260</v>
      </c>
      <c r="C271" s="1462">
        <v>8888</v>
      </c>
    </row>
    <row r="272" spans="1:3" ht="15.75">
      <c r="A272" s="1462">
        <v>8897</v>
      </c>
      <c r="B272" s="1465" t="s">
        <v>261</v>
      </c>
      <c r="C272" s="1462">
        <v>8897</v>
      </c>
    </row>
    <row r="273" spans="1:3" ht="15.75">
      <c r="A273" s="1462">
        <v>8898</v>
      </c>
      <c r="B273" s="1465" t="s">
        <v>262</v>
      </c>
      <c r="C273" s="1462">
        <v>8898</v>
      </c>
    </row>
    <row r="274" spans="1:3" ht="15.75">
      <c r="A274" s="1462">
        <v>9910</v>
      </c>
      <c r="B274" s="1468" t="s">
        <v>263</v>
      </c>
      <c r="C274" s="1462">
        <v>9910</v>
      </c>
    </row>
    <row r="275" spans="1:3" ht="15.75">
      <c r="A275" s="1462">
        <v>9997</v>
      </c>
      <c r="B275" s="1465" t="s">
        <v>264</v>
      </c>
      <c r="C275" s="1462">
        <v>9997</v>
      </c>
    </row>
    <row r="276" spans="1:3" ht="15.75">
      <c r="A276" s="1462">
        <v>9998</v>
      </c>
      <c r="B276" s="1465" t="s">
        <v>265</v>
      </c>
      <c r="C276" s="1462">
        <v>9998</v>
      </c>
    </row>
    <row r="277" ht="14.25"/>
    <row r="278" ht="14.25"/>
    <row r="279" ht="14.25"/>
    <row r="280" ht="14.25"/>
    <row r="281" spans="1:2" ht="14.25">
      <c r="A281" s="1451" t="s">
        <v>1835</v>
      </c>
      <c r="B281" s="1452" t="s">
        <v>1837</v>
      </c>
    </row>
    <row r="282" spans="1:2" ht="14.25">
      <c r="A282" s="1480" t="s">
        <v>266</v>
      </c>
      <c r="B282" s="1481"/>
    </row>
    <row r="283" spans="1:2" ht="14.25">
      <c r="A283" s="1480" t="s">
        <v>470</v>
      </c>
      <c r="B283" s="1481"/>
    </row>
    <row r="284" spans="1:2" ht="14.25">
      <c r="A284" s="1482" t="s">
        <v>471</v>
      </c>
      <c r="B284" s="1483" t="s">
        <v>472</v>
      </c>
    </row>
    <row r="285" spans="1:2" ht="14.25">
      <c r="A285" s="1482" t="s">
        <v>473</v>
      </c>
      <c r="B285" s="1483" t="s">
        <v>474</v>
      </c>
    </row>
    <row r="286" spans="1:2" ht="14.25">
      <c r="A286" s="1482" t="s">
        <v>475</v>
      </c>
      <c r="B286" s="1483" t="s">
        <v>476</v>
      </c>
    </row>
    <row r="287" spans="1:2" ht="14.25">
      <c r="A287" s="1482" t="s">
        <v>477</v>
      </c>
      <c r="B287" s="1483" t="s">
        <v>478</v>
      </c>
    </row>
    <row r="288" spans="1:2" ht="14.25">
      <c r="A288" s="1482" t="s">
        <v>479</v>
      </c>
      <c r="B288" s="1484" t="s">
        <v>480</v>
      </c>
    </row>
    <row r="289" spans="1:2" ht="14.25">
      <c r="A289" s="1482" t="s">
        <v>481</v>
      </c>
      <c r="B289" s="1483" t="s">
        <v>482</v>
      </c>
    </row>
    <row r="290" spans="1:2" ht="14.25">
      <c r="A290" s="1482" t="s">
        <v>483</v>
      </c>
      <c r="B290" s="1483" t="s">
        <v>484</v>
      </c>
    </row>
    <row r="291" spans="1:2" ht="14.25">
      <c r="A291" s="1482" t="s">
        <v>485</v>
      </c>
      <c r="B291" s="1484" t="s">
        <v>486</v>
      </c>
    </row>
    <row r="292" spans="1:2" ht="14.25">
      <c r="A292" s="1482" t="s">
        <v>487</v>
      </c>
      <c r="B292" s="1483" t="s">
        <v>488</v>
      </c>
    </row>
    <row r="293" spans="1:2" ht="14.25">
      <c r="A293" s="1482" t="s">
        <v>489</v>
      </c>
      <c r="B293" s="1483" t="s">
        <v>490</v>
      </c>
    </row>
    <row r="294" spans="1:2" ht="14.25">
      <c r="A294" s="1482" t="s">
        <v>491</v>
      </c>
      <c r="B294" s="1484" t="s">
        <v>492</v>
      </c>
    </row>
    <row r="295" spans="1:2" ht="14.25">
      <c r="A295" s="1482" t="s">
        <v>493</v>
      </c>
      <c r="B295" s="1485">
        <v>98315</v>
      </c>
    </row>
    <row r="296" spans="1:2" ht="14.25">
      <c r="A296" s="1480" t="s">
        <v>494</v>
      </c>
      <c r="B296" s="1549"/>
    </row>
    <row r="297" spans="1:2" ht="14.25">
      <c r="A297" s="1482" t="s">
        <v>267</v>
      </c>
      <c r="B297" s="1486" t="s">
        <v>268</v>
      </c>
    </row>
    <row r="298" spans="1:2" ht="14.25">
      <c r="A298" s="1482" t="s">
        <v>269</v>
      </c>
      <c r="B298" s="1486" t="s">
        <v>270</v>
      </c>
    </row>
    <row r="299" spans="1:2" ht="14.25">
      <c r="A299" s="1482" t="s">
        <v>271</v>
      </c>
      <c r="B299" s="1486" t="s">
        <v>1685</v>
      </c>
    </row>
    <row r="300" spans="1:2" ht="14.25">
      <c r="A300" s="1482" t="s">
        <v>1686</v>
      </c>
      <c r="B300" s="1486" t="s">
        <v>1687</v>
      </c>
    </row>
    <row r="301" spans="1:2" ht="14.25">
      <c r="A301" s="1482" t="s">
        <v>1688</v>
      </c>
      <c r="B301" s="1486" t="s">
        <v>1689</v>
      </c>
    </row>
    <row r="302" spans="1:2" ht="14.25">
      <c r="A302" s="1482" t="s">
        <v>1690</v>
      </c>
      <c r="B302" s="1486" t="s">
        <v>1691</v>
      </c>
    </row>
    <row r="303" spans="1:2" ht="14.25">
      <c r="A303" s="1482" t="s">
        <v>1692</v>
      </c>
      <c r="B303" s="1486" t="s">
        <v>1693</v>
      </c>
    </row>
    <row r="304" spans="1:2" ht="14.25">
      <c r="A304" s="1482" t="s">
        <v>1694</v>
      </c>
      <c r="B304" s="1486" t="s">
        <v>1695</v>
      </c>
    </row>
    <row r="305" spans="1:2" ht="14.25">
      <c r="A305" s="1482" t="s">
        <v>1696</v>
      </c>
      <c r="B305" s="1486" t="s">
        <v>1697</v>
      </c>
    </row>
    <row r="306" ht="14.25"/>
    <row r="307" ht="14.25"/>
    <row r="308" spans="1:2" ht="14.25">
      <c r="A308" s="1451" t="s">
        <v>1835</v>
      </c>
      <c r="B308" s="1452" t="s">
        <v>1836</v>
      </c>
    </row>
    <row r="309" ht="15.75">
      <c r="B309" s="1479" t="s">
        <v>1318</v>
      </c>
    </row>
    <row r="310" ht="18.75" thickBot="1">
      <c r="B310" s="1479" t="s">
        <v>1319</v>
      </c>
    </row>
    <row r="311" spans="1:2" ht="16.5">
      <c r="A311" s="1487" t="s">
        <v>511</v>
      </c>
      <c r="B311" s="1488" t="s">
        <v>1698</v>
      </c>
    </row>
    <row r="312" spans="1:2" ht="16.5">
      <c r="A312" s="1489" t="s">
        <v>512</v>
      </c>
      <c r="B312" s="1490" t="s">
        <v>1699</v>
      </c>
    </row>
    <row r="313" spans="1:2" ht="16.5">
      <c r="A313" s="1489" t="s">
        <v>513</v>
      </c>
      <c r="B313" s="1491" t="s">
        <v>1700</v>
      </c>
    </row>
    <row r="314" spans="1:2" ht="16.5">
      <c r="A314" s="1489" t="s">
        <v>514</v>
      </c>
      <c r="B314" s="1491" t="s">
        <v>1701</v>
      </c>
    </row>
    <row r="315" spans="1:2" ht="16.5">
      <c r="A315" s="1489" t="s">
        <v>515</v>
      </c>
      <c r="B315" s="1491" t="s">
        <v>1702</v>
      </c>
    </row>
    <row r="316" spans="1:2" ht="16.5">
      <c r="A316" s="1489" t="s">
        <v>516</v>
      </c>
      <c r="B316" s="1491" t="s">
        <v>1703</v>
      </c>
    </row>
    <row r="317" spans="1:2" ht="16.5">
      <c r="A317" s="1489" t="s">
        <v>517</v>
      </c>
      <c r="B317" s="1491" t="s">
        <v>1704</v>
      </c>
    </row>
    <row r="318" spans="1:2" ht="16.5">
      <c r="A318" s="1489" t="s">
        <v>518</v>
      </c>
      <c r="B318" s="1491" t="s">
        <v>1705</v>
      </c>
    </row>
    <row r="319" spans="1:2" ht="16.5">
      <c r="A319" s="1489" t="s">
        <v>519</v>
      </c>
      <c r="B319" s="1491" t="s">
        <v>1706</v>
      </c>
    </row>
    <row r="320" spans="1:2" ht="16.5">
      <c r="A320" s="1489" t="s">
        <v>520</v>
      </c>
      <c r="B320" s="1491" t="s">
        <v>1707</v>
      </c>
    </row>
    <row r="321" spans="1:2" ht="16.5">
      <c r="A321" s="1489" t="s">
        <v>521</v>
      </c>
      <c r="B321" s="1491" t="s">
        <v>1708</v>
      </c>
    </row>
    <row r="322" spans="1:2" ht="16.5">
      <c r="A322" s="1489" t="s">
        <v>522</v>
      </c>
      <c r="B322" s="1492" t="s">
        <v>1709</v>
      </c>
    </row>
    <row r="323" spans="1:2" ht="16.5">
      <c r="A323" s="1489" t="s">
        <v>523</v>
      </c>
      <c r="B323" s="1492" t="s">
        <v>1710</v>
      </c>
    </row>
    <row r="324" spans="1:2" ht="16.5">
      <c r="A324" s="1489" t="s">
        <v>524</v>
      </c>
      <c r="B324" s="1491" t="s">
        <v>1711</v>
      </c>
    </row>
    <row r="325" spans="1:2" ht="16.5">
      <c r="A325" s="1489" t="s">
        <v>525</v>
      </c>
      <c r="B325" s="1491" t="s">
        <v>1712</v>
      </c>
    </row>
    <row r="326" spans="1:2" ht="16.5">
      <c r="A326" s="1489" t="s">
        <v>526</v>
      </c>
      <c r="B326" s="1491" t="s">
        <v>1713</v>
      </c>
    </row>
    <row r="327" spans="1:2" ht="16.5">
      <c r="A327" s="1489" t="s">
        <v>527</v>
      </c>
      <c r="B327" s="1491" t="s">
        <v>495</v>
      </c>
    </row>
    <row r="328" spans="1:2" ht="16.5">
      <c r="A328" s="1489" t="s">
        <v>528</v>
      </c>
      <c r="B328" s="1491" t="s">
        <v>496</v>
      </c>
    </row>
    <row r="329" spans="1:2" ht="16.5">
      <c r="A329" s="1489" t="s">
        <v>529</v>
      </c>
      <c r="B329" s="1491" t="s">
        <v>1714</v>
      </c>
    </row>
    <row r="330" spans="1:2" ht="16.5">
      <c r="A330" s="1489" t="s">
        <v>530</v>
      </c>
      <c r="B330" s="1491" t="s">
        <v>1715</v>
      </c>
    </row>
    <row r="331" spans="1:2" ht="16.5">
      <c r="A331" s="1489" t="s">
        <v>531</v>
      </c>
      <c r="B331" s="1491" t="s">
        <v>497</v>
      </c>
    </row>
    <row r="332" spans="1:2" ht="16.5">
      <c r="A332" s="1489" t="s">
        <v>532</v>
      </c>
      <c r="B332" s="1491" t="s">
        <v>1716</v>
      </c>
    </row>
    <row r="333" spans="1:2" ht="16.5">
      <c r="A333" s="1489" t="s">
        <v>533</v>
      </c>
      <c r="B333" s="1491" t="s">
        <v>1717</v>
      </c>
    </row>
    <row r="334" spans="1:2" ht="32.25" customHeight="1">
      <c r="A334" s="1493" t="s">
        <v>534</v>
      </c>
      <c r="B334" s="1494" t="s">
        <v>720</v>
      </c>
    </row>
    <row r="335" spans="1:2" ht="16.5">
      <c r="A335" s="1495" t="s">
        <v>535</v>
      </c>
      <c r="B335" s="1496" t="s">
        <v>721</v>
      </c>
    </row>
    <row r="336" spans="1:2" ht="16.5">
      <c r="A336" s="1495" t="s">
        <v>536</v>
      </c>
      <c r="B336" s="1496" t="s">
        <v>722</v>
      </c>
    </row>
    <row r="337" spans="1:2" ht="16.5">
      <c r="A337" s="1495" t="s">
        <v>537</v>
      </c>
      <c r="B337" s="1496" t="s">
        <v>498</v>
      </c>
    </row>
    <row r="338" spans="1:2" ht="16.5">
      <c r="A338" s="1489" t="s">
        <v>538</v>
      </c>
      <c r="B338" s="1491" t="s">
        <v>723</v>
      </c>
    </row>
    <row r="339" spans="1:2" ht="16.5">
      <c r="A339" s="1489" t="s">
        <v>539</v>
      </c>
      <c r="B339" s="1491" t="s">
        <v>724</v>
      </c>
    </row>
    <row r="340" spans="1:2" ht="16.5">
      <c r="A340" s="1489" t="s">
        <v>540</v>
      </c>
      <c r="B340" s="1491" t="s">
        <v>499</v>
      </c>
    </row>
    <row r="341" spans="1:2" ht="16.5">
      <c r="A341" s="1489" t="s">
        <v>541</v>
      </c>
      <c r="B341" s="1491" t="s">
        <v>725</v>
      </c>
    </row>
    <row r="342" spans="1:2" ht="16.5">
      <c r="A342" s="1489" t="s">
        <v>542</v>
      </c>
      <c r="B342" s="1491" t="s">
        <v>726</v>
      </c>
    </row>
    <row r="343" spans="1:2" ht="16.5">
      <c r="A343" s="1489" t="s">
        <v>543</v>
      </c>
      <c r="B343" s="1491" t="s">
        <v>727</v>
      </c>
    </row>
    <row r="344" spans="1:2" ht="16.5">
      <c r="A344" s="1489" t="s">
        <v>544</v>
      </c>
      <c r="B344" s="1496" t="s">
        <v>728</v>
      </c>
    </row>
    <row r="345" spans="1:2" ht="16.5">
      <c r="A345" s="1489" t="s">
        <v>545</v>
      </c>
      <c r="B345" s="1496" t="s">
        <v>729</v>
      </c>
    </row>
    <row r="346" spans="1:2" ht="16.5">
      <c r="A346" s="1489" t="s">
        <v>546</v>
      </c>
      <c r="B346" s="1496" t="s">
        <v>500</v>
      </c>
    </row>
    <row r="347" spans="1:2" ht="16.5">
      <c r="A347" s="1489" t="s">
        <v>547</v>
      </c>
      <c r="B347" s="1491" t="s">
        <v>730</v>
      </c>
    </row>
    <row r="348" spans="1:2" ht="16.5">
      <c r="A348" s="1489" t="s">
        <v>548</v>
      </c>
      <c r="B348" s="1491" t="s">
        <v>731</v>
      </c>
    </row>
    <row r="349" spans="1:2" ht="16.5">
      <c r="A349" s="1489" t="s">
        <v>549</v>
      </c>
      <c r="B349" s="1496" t="s">
        <v>732</v>
      </c>
    </row>
    <row r="350" spans="1:2" ht="16.5">
      <c r="A350" s="1489" t="s">
        <v>550</v>
      </c>
      <c r="B350" s="1491" t="s">
        <v>733</v>
      </c>
    </row>
    <row r="351" spans="1:2" ht="16.5">
      <c r="A351" s="1489" t="s">
        <v>551</v>
      </c>
      <c r="B351" s="1491" t="s">
        <v>734</v>
      </c>
    </row>
    <row r="352" spans="1:2" ht="16.5">
      <c r="A352" s="1489" t="s">
        <v>552</v>
      </c>
      <c r="B352" s="1491" t="s">
        <v>735</v>
      </c>
    </row>
    <row r="353" spans="1:2" ht="16.5">
      <c r="A353" s="1489" t="s">
        <v>553</v>
      </c>
      <c r="B353" s="1491" t="s">
        <v>736</v>
      </c>
    </row>
    <row r="354" spans="1:2" ht="16.5">
      <c r="A354" s="1489" t="s">
        <v>554</v>
      </c>
      <c r="B354" s="1491" t="s">
        <v>501</v>
      </c>
    </row>
    <row r="355" spans="1:2" ht="16.5">
      <c r="A355" s="1489" t="s">
        <v>555</v>
      </c>
      <c r="B355" s="1491" t="s">
        <v>68</v>
      </c>
    </row>
    <row r="356" spans="1:2" ht="16.5">
      <c r="A356" s="1489" t="s">
        <v>556</v>
      </c>
      <c r="B356" s="1491" t="s">
        <v>69</v>
      </c>
    </row>
    <row r="357" spans="1:2" ht="16.5">
      <c r="A357" s="1497" t="s">
        <v>557</v>
      </c>
      <c r="B357" s="1498" t="s">
        <v>70</v>
      </c>
    </row>
    <row r="358" spans="1:2" ht="16.5">
      <c r="A358" s="1499" t="s">
        <v>558</v>
      </c>
      <c r="B358" s="1500" t="s">
        <v>71</v>
      </c>
    </row>
    <row r="359" spans="1:2" ht="16.5">
      <c r="A359" s="1499" t="s">
        <v>559</v>
      </c>
      <c r="B359" s="1500" t="s">
        <v>72</v>
      </c>
    </row>
    <row r="360" spans="1:2" ht="16.5">
      <c r="A360" s="1499" t="s">
        <v>560</v>
      </c>
      <c r="B360" s="1500" t="s">
        <v>73</v>
      </c>
    </row>
    <row r="361" spans="1:2" ht="17.25" thickBot="1">
      <c r="A361" s="1501" t="s">
        <v>561</v>
      </c>
      <c r="B361" s="1502" t="s">
        <v>74</v>
      </c>
    </row>
    <row r="362" spans="1:256" ht="18">
      <c r="A362" s="1550"/>
      <c r="B362" s="1503" t="s">
        <v>1320</v>
      </c>
      <c r="E362" s="1504"/>
      <c r="F362" s="1504"/>
      <c r="G362" s="1504"/>
      <c r="H362" s="1504"/>
      <c r="I362" s="1504"/>
      <c r="J362" s="1504"/>
      <c r="K362" s="1504"/>
      <c r="L362" s="1504"/>
      <c r="M362" s="1504"/>
      <c r="N362" s="1504"/>
      <c r="O362" s="1504"/>
      <c r="P362" s="1504"/>
      <c r="Q362" s="1504"/>
      <c r="R362" s="1504"/>
      <c r="S362" s="1504"/>
      <c r="T362" s="1504"/>
      <c r="U362" s="1504"/>
      <c r="V362" s="1504"/>
      <c r="W362" s="1504"/>
      <c r="X362" s="1504"/>
      <c r="Y362" s="1504"/>
      <c r="Z362" s="1504"/>
      <c r="AA362" s="1504"/>
      <c r="AB362" s="1504"/>
      <c r="AC362" s="1504"/>
      <c r="AD362" s="1504"/>
      <c r="AE362" s="1504"/>
      <c r="AF362" s="1504"/>
      <c r="AG362" s="1504"/>
      <c r="AH362" s="1504"/>
      <c r="AI362" s="1504"/>
      <c r="AJ362" s="1504"/>
      <c r="AK362" s="1504"/>
      <c r="AL362" s="1504"/>
      <c r="AM362" s="1504"/>
      <c r="AN362" s="1504"/>
      <c r="AO362" s="1504"/>
      <c r="AP362" s="1504"/>
      <c r="AQ362" s="1504"/>
      <c r="AR362" s="1504"/>
      <c r="AS362" s="1504"/>
      <c r="AT362" s="1504"/>
      <c r="AU362" s="1504"/>
      <c r="AV362" s="1504"/>
      <c r="AW362" s="1504"/>
      <c r="AX362" s="1504"/>
      <c r="AY362" s="1504"/>
      <c r="AZ362" s="1504"/>
      <c r="BA362" s="1504"/>
      <c r="BB362" s="1504"/>
      <c r="BC362" s="1504"/>
      <c r="BD362" s="1504"/>
      <c r="BE362" s="1504"/>
      <c r="BF362" s="1504"/>
      <c r="BG362" s="1504"/>
      <c r="BH362" s="1504"/>
      <c r="BI362" s="1504"/>
      <c r="BJ362" s="1504"/>
      <c r="BK362" s="1504"/>
      <c r="BL362" s="1504"/>
      <c r="BM362" s="1504"/>
      <c r="BN362" s="1504"/>
      <c r="BO362" s="1504"/>
      <c r="BP362" s="1504"/>
      <c r="BQ362" s="1504"/>
      <c r="BR362" s="1504"/>
      <c r="BS362" s="1504"/>
      <c r="BT362" s="1504"/>
      <c r="BU362" s="1504"/>
      <c r="BV362" s="1504"/>
      <c r="BW362" s="1504"/>
      <c r="BX362" s="1504"/>
      <c r="BY362" s="1504"/>
      <c r="BZ362" s="1504"/>
      <c r="CA362" s="1504"/>
      <c r="CB362" s="1504"/>
      <c r="CC362" s="1504"/>
      <c r="CD362" s="1504"/>
      <c r="CE362" s="1504"/>
      <c r="CF362" s="1504"/>
      <c r="CG362" s="1504"/>
      <c r="CH362" s="1504"/>
      <c r="CI362" s="1504"/>
      <c r="CJ362" s="1504"/>
      <c r="CK362" s="1504"/>
      <c r="CL362" s="1504"/>
      <c r="CM362" s="1504"/>
      <c r="CN362" s="1504"/>
      <c r="CO362" s="1504"/>
      <c r="CP362" s="1504"/>
      <c r="CQ362" s="1504"/>
      <c r="CR362" s="1504"/>
      <c r="CS362" s="1504"/>
      <c r="CT362" s="1504"/>
      <c r="CU362" s="1504"/>
      <c r="CV362" s="1504"/>
      <c r="CW362" s="1504"/>
      <c r="CX362" s="1504"/>
      <c r="CY362" s="1504"/>
      <c r="CZ362" s="1504"/>
      <c r="DA362" s="1504"/>
      <c r="DB362" s="1504"/>
      <c r="DC362" s="1504"/>
      <c r="DD362" s="1504"/>
      <c r="DE362" s="1504"/>
      <c r="DF362" s="1504"/>
      <c r="DG362" s="1504"/>
      <c r="DH362" s="1504"/>
      <c r="DI362" s="1504"/>
      <c r="DJ362" s="1504"/>
      <c r="DK362" s="1504"/>
      <c r="DL362" s="1504"/>
      <c r="DM362" s="1504"/>
      <c r="DN362" s="1504"/>
      <c r="DO362" s="1504"/>
      <c r="DP362" s="1504"/>
      <c r="DQ362" s="1504"/>
      <c r="DR362" s="1504"/>
      <c r="DS362" s="1504"/>
      <c r="DT362" s="1504"/>
      <c r="DU362" s="1504"/>
      <c r="DV362" s="1504"/>
      <c r="DW362" s="1504"/>
      <c r="DX362" s="1504"/>
      <c r="DY362" s="1504"/>
      <c r="DZ362" s="1504"/>
      <c r="EA362" s="1504"/>
      <c r="EB362" s="1504"/>
      <c r="EC362" s="1504"/>
      <c r="ED362" s="1504"/>
      <c r="EE362" s="1504"/>
      <c r="EF362" s="1504"/>
      <c r="EG362" s="1504"/>
      <c r="EH362" s="1504"/>
      <c r="EI362" s="1504"/>
      <c r="EJ362" s="1504"/>
      <c r="EK362" s="1504"/>
      <c r="EL362" s="1504"/>
      <c r="EM362" s="1504"/>
      <c r="EN362" s="1504"/>
      <c r="EO362" s="1504"/>
      <c r="EP362" s="1504"/>
      <c r="EQ362" s="1504"/>
      <c r="ER362" s="1504"/>
      <c r="ES362" s="1504"/>
      <c r="ET362" s="1504"/>
      <c r="EU362" s="1504"/>
      <c r="EV362" s="1504"/>
      <c r="EW362" s="1504"/>
      <c r="EX362" s="1504"/>
      <c r="EY362" s="1504"/>
      <c r="EZ362" s="1504"/>
      <c r="FA362" s="1504"/>
      <c r="FB362" s="1504"/>
      <c r="FC362" s="1504"/>
      <c r="FD362" s="1504"/>
      <c r="FE362" s="1504"/>
      <c r="FF362" s="1504"/>
      <c r="FG362" s="1504"/>
      <c r="FH362" s="1504"/>
      <c r="FI362" s="1504"/>
      <c r="FJ362" s="1504"/>
      <c r="FK362" s="1504"/>
      <c r="FL362" s="1504"/>
      <c r="FM362" s="1504"/>
      <c r="FN362" s="1504"/>
      <c r="FO362" s="1504"/>
      <c r="FP362" s="1504"/>
      <c r="FQ362" s="1504"/>
      <c r="FR362" s="1504"/>
      <c r="FS362" s="1504"/>
      <c r="FT362" s="1504"/>
      <c r="FU362" s="1504"/>
      <c r="FV362" s="1504"/>
      <c r="FW362" s="1504"/>
      <c r="FX362" s="1504"/>
      <c r="FY362" s="1504"/>
      <c r="FZ362" s="1504"/>
      <c r="GA362" s="1504"/>
      <c r="GB362" s="1504"/>
      <c r="GC362" s="1504"/>
      <c r="GD362" s="1504"/>
      <c r="GE362" s="1504"/>
      <c r="GF362" s="1504"/>
      <c r="GG362" s="1504"/>
      <c r="GH362" s="1504"/>
      <c r="GI362" s="1504"/>
      <c r="GJ362" s="1504"/>
      <c r="GK362" s="1504"/>
      <c r="GL362" s="1504"/>
      <c r="GM362" s="1504"/>
      <c r="GN362" s="1504"/>
      <c r="GO362" s="1504"/>
      <c r="GP362" s="1504"/>
      <c r="GQ362" s="1504"/>
      <c r="GR362" s="1504"/>
      <c r="GS362" s="1504"/>
      <c r="GT362" s="1504"/>
      <c r="GU362" s="1504"/>
      <c r="GV362" s="1504"/>
      <c r="GW362" s="1504"/>
      <c r="GX362" s="1504"/>
      <c r="GY362" s="1504"/>
      <c r="GZ362" s="1504"/>
      <c r="HA362" s="1504"/>
      <c r="HB362" s="1504"/>
      <c r="HC362" s="1504"/>
      <c r="HD362" s="1504"/>
      <c r="HE362" s="1504"/>
      <c r="HF362" s="1504"/>
      <c r="HG362" s="1504"/>
      <c r="HH362" s="1504"/>
      <c r="HI362" s="1504"/>
      <c r="HJ362" s="1504"/>
      <c r="HK362" s="1504"/>
      <c r="HL362" s="1504"/>
      <c r="HM362" s="1504"/>
      <c r="HN362" s="1504"/>
      <c r="HO362" s="1504"/>
      <c r="HP362" s="1504"/>
      <c r="HQ362" s="1504"/>
      <c r="HR362" s="1504"/>
      <c r="HS362" s="1504"/>
      <c r="HT362" s="1504"/>
      <c r="HU362" s="1504"/>
      <c r="HV362" s="1504"/>
      <c r="HW362" s="1504"/>
      <c r="HX362" s="1504"/>
      <c r="HY362" s="1504"/>
      <c r="HZ362" s="1504"/>
      <c r="IA362" s="1504"/>
      <c r="IB362" s="1504"/>
      <c r="IC362" s="1504"/>
      <c r="ID362" s="1504"/>
      <c r="IE362" s="1504"/>
      <c r="IF362" s="1504"/>
      <c r="IG362" s="1504"/>
      <c r="IH362" s="1504"/>
      <c r="II362" s="1504"/>
      <c r="IJ362" s="1504"/>
      <c r="IK362" s="1504"/>
      <c r="IL362" s="1504"/>
      <c r="IM362" s="1504"/>
      <c r="IN362" s="1504"/>
      <c r="IO362" s="1504"/>
      <c r="IP362" s="1504"/>
      <c r="IQ362" s="1504"/>
      <c r="IR362" s="1504"/>
      <c r="IS362" s="1504"/>
      <c r="IT362" s="1504"/>
      <c r="IU362" s="1504"/>
      <c r="IV362" s="1504"/>
    </row>
    <row r="363" spans="1:2" ht="18">
      <c r="A363" s="1551"/>
      <c r="B363" s="1506" t="s">
        <v>1321</v>
      </c>
    </row>
    <row r="364" spans="1:2" ht="18">
      <c r="A364" s="1551"/>
      <c r="B364" s="1507" t="s">
        <v>1322</v>
      </c>
    </row>
    <row r="365" spans="1:2" ht="18">
      <c r="A365" s="1509" t="s">
        <v>562</v>
      </c>
      <c r="B365" s="1508" t="s">
        <v>1323</v>
      </c>
    </row>
    <row r="366" spans="1:2" ht="18">
      <c r="A366" s="1509" t="s">
        <v>563</v>
      </c>
      <c r="B366" s="1510" t="s">
        <v>1324</v>
      </c>
    </row>
    <row r="367" spans="1:2" ht="18">
      <c r="A367" s="1509" t="s">
        <v>564</v>
      </c>
      <c r="B367" s="1511" t="s">
        <v>1325</v>
      </c>
    </row>
    <row r="368" spans="1:2" ht="18">
      <c r="A368" s="1509" t="s">
        <v>565</v>
      </c>
      <c r="B368" s="1511" t="s">
        <v>1326</v>
      </c>
    </row>
    <row r="369" spans="1:2" ht="18">
      <c r="A369" s="1509" t="s">
        <v>566</v>
      </c>
      <c r="B369" s="1511" t="s">
        <v>1327</v>
      </c>
    </row>
    <row r="370" spans="1:2" ht="18">
      <c r="A370" s="1509" t="s">
        <v>567</v>
      </c>
      <c r="B370" s="1511" t="s">
        <v>1328</v>
      </c>
    </row>
    <row r="371" spans="1:2" ht="18">
      <c r="A371" s="1509" t="s">
        <v>568</v>
      </c>
      <c r="B371" s="1511" t="s">
        <v>1329</v>
      </c>
    </row>
    <row r="372" spans="1:2" ht="18">
      <c r="A372" s="1509" t="s">
        <v>569</v>
      </c>
      <c r="B372" s="1512" t="s">
        <v>1330</v>
      </c>
    </row>
    <row r="373" spans="1:2" ht="18">
      <c r="A373" s="1509" t="s">
        <v>570</v>
      </c>
      <c r="B373" s="1512" t="s">
        <v>1331</v>
      </c>
    </row>
    <row r="374" spans="1:2" ht="18">
      <c r="A374" s="1509" t="s">
        <v>571</v>
      </c>
      <c r="B374" s="1512" t="s">
        <v>1332</v>
      </c>
    </row>
    <row r="375" spans="1:2" ht="18">
      <c r="A375" s="1509" t="s">
        <v>572</v>
      </c>
      <c r="B375" s="1512" t="s">
        <v>1333</v>
      </c>
    </row>
    <row r="376" spans="1:2" ht="18">
      <c r="A376" s="1509" t="s">
        <v>573</v>
      </c>
      <c r="B376" s="1513" t="s">
        <v>1334</v>
      </c>
    </row>
    <row r="377" spans="1:2" ht="18">
      <c r="A377" s="1509" t="s">
        <v>574</v>
      </c>
      <c r="B377" s="1513" t="s">
        <v>1335</v>
      </c>
    </row>
    <row r="378" spans="1:2" ht="18">
      <c r="A378" s="1509" t="s">
        <v>575</v>
      </c>
      <c r="B378" s="1512" t="s">
        <v>1336</v>
      </c>
    </row>
    <row r="379" spans="1:5" ht="18">
      <c r="A379" s="1509" t="s">
        <v>576</v>
      </c>
      <c r="B379" s="1512" t="s">
        <v>1337</v>
      </c>
      <c r="C379" s="1514" t="s">
        <v>830</v>
      </c>
      <c r="E379" s="1515"/>
    </row>
    <row r="380" spans="1:5" ht="18">
      <c r="A380" s="1509" t="s">
        <v>577</v>
      </c>
      <c r="B380" s="1511" t="s">
        <v>1338</v>
      </c>
      <c r="C380" s="1514" t="s">
        <v>830</v>
      </c>
      <c r="E380" s="1515"/>
    </row>
    <row r="381" spans="1:5" ht="18">
      <c r="A381" s="1509" t="s">
        <v>578</v>
      </c>
      <c r="B381" s="1512" t="s">
        <v>1339</v>
      </c>
      <c r="C381" s="1514" t="s">
        <v>830</v>
      </c>
      <c r="E381" s="1515"/>
    </row>
    <row r="382" spans="1:5" ht="18">
      <c r="A382" s="1509" t="s">
        <v>579</v>
      </c>
      <c r="B382" s="1512" t="s">
        <v>1340</v>
      </c>
      <c r="C382" s="1514" t="s">
        <v>830</v>
      </c>
      <c r="E382" s="1515"/>
    </row>
    <row r="383" spans="1:5" ht="18">
      <c r="A383" s="1509" t="s">
        <v>580</v>
      </c>
      <c r="B383" s="1512" t="s">
        <v>1341</v>
      </c>
      <c r="C383" s="1514" t="s">
        <v>830</v>
      </c>
      <c r="E383" s="1515"/>
    </row>
    <row r="384" spans="1:5" ht="18">
      <c r="A384" s="1509" t="s">
        <v>581</v>
      </c>
      <c r="B384" s="1512" t="s">
        <v>1342</v>
      </c>
      <c r="C384" s="1514" t="s">
        <v>830</v>
      </c>
      <c r="E384" s="1515"/>
    </row>
    <row r="385" spans="1:5" ht="18">
      <c r="A385" s="1509" t="s">
        <v>582</v>
      </c>
      <c r="B385" s="1512" t="s">
        <v>1343</v>
      </c>
      <c r="C385" s="1514" t="s">
        <v>830</v>
      </c>
      <c r="E385" s="1515"/>
    </row>
    <row r="386" spans="1:5" ht="18">
      <c r="A386" s="1509" t="s">
        <v>583</v>
      </c>
      <c r="B386" s="1512" t="s">
        <v>1344</v>
      </c>
      <c r="C386" s="1514" t="s">
        <v>830</v>
      </c>
      <c r="E386" s="1515"/>
    </row>
    <row r="387" spans="1:5" ht="18">
      <c r="A387" s="1509" t="s">
        <v>584</v>
      </c>
      <c r="B387" s="1512" t="s">
        <v>1345</v>
      </c>
      <c r="C387" s="1514" t="s">
        <v>830</v>
      </c>
      <c r="E387" s="1515"/>
    </row>
    <row r="388" spans="1:5" ht="18">
      <c r="A388" s="1509" t="s">
        <v>585</v>
      </c>
      <c r="B388" s="1511" t="s">
        <v>1346</v>
      </c>
      <c r="C388" s="1514" t="s">
        <v>830</v>
      </c>
      <c r="E388" s="1515"/>
    </row>
    <row r="389" spans="1:5" ht="18">
      <c r="A389" s="1509" t="s">
        <v>586</v>
      </c>
      <c r="B389" s="1512" t="s">
        <v>1347</v>
      </c>
      <c r="C389" s="1514" t="s">
        <v>830</v>
      </c>
      <c r="E389" s="1515"/>
    </row>
    <row r="390" spans="1:5" ht="18">
      <c r="A390" s="1509" t="s">
        <v>587</v>
      </c>
      <c r="B390" s="1511" t="s">
        <v>1348</v>
      </c>
      <c r="C390" s="1514" t="s">
        <v>830</v>
      </c>
      <c r="E390" s="1515"/>
    </row>
    <row r="391" spans="1:5" ht="18">
      <c r="A391" s="1509" t="s">
        <v>588</v>
      </c>
      <c r="B391" s="1511" t="s">
        <v>1349</v>
      </c>
      <c r="C391" s="1514" t="s">
        <v>830</v>
      </c>
      <c r="E391" s="1515"/>
    </row>
    <row r="392" spans="1:5" ht="18">
      <c r="A392" s="1509" t="s">
        <v>589</v>
      </c>
      <c r="B392" s="1511" t="s">
        <v>1350</v>
      </c>
      <c r="C392" s="1514" t="s">
        <v>830</v>
      </c>
      <c r="E392" s="1515"/>
    </row>
    <row r="393" spans="1:5" ht="18">
      <c r="A393" s="1509" t="s">
        <v>590</v>
      </c>
      <c r="B393" s="1511" t="s">
        <v>1351</v>
      </c>
      <c r="C393" s="1514" t="s">
        <v>830</v>
      </c>
      <c r="E393" s="1515"/>
    </row>
    <row r="394" spans="1:5" ht="18">
      <c r="A394" s="1509" t="s">
        <v>591</v>
      </c>
      <c r="B394" s="1511" t="s">
        <v>1352</v>
      </c>
      <c r="C394" s="1514" t="s">
        <v>830</v>
      </c>
      <c r="E394" s="1515"/>
    </row>
    <row r="395" spans="1:5" ht="18">
      <c r="A395" s="1509" t="s">
        <v>592</v>
      </c>
      <c r="B395" s="1511" t="s">
        <v>1353</v>
      </c>
      <c r="C395" s="1514" t="s">
        <v>830</v>
      </c>
      <c r="E395" s="1515"/>
    </row>
    <row r="396" spans="1:5" ht="18">
      <c r="A396" s="1509" t="s">
        <v>593</v>
      </c>
      <c r="B396" s="1511" t="s">
        <v>1354</v>
      </c>
      <c r="C396" s="1514" t="s">
        <v>830</v>
      </c>
      <c r="E396" s="1515"/>
    </row>
    <row r="397" spans="1:5" ht="18">
      <c r="A397" s="1509" t="s">
        <v>594</v>
      </c>
      <c r="B397" s="1511" t="s">
        <v>1355</v>
      </c>
      <c r="C397" s="1514" t="s">
        <v>830</v>
      </c>
      <c r="E397" s="1515"/>
    </row>
    <row r="398" spans="1:5" ht="18">
      <c r="A398" s="1509" t="s">
        <v>595</v>
      </c>
      <c r="B398" s="1516" t="s">
        <v>1356</v>
      </c>
      <c r="C398" s="1514" t="s">
        <v>830</v>
      </c>
      <c r="E398" s="1515"/>
    </row>
    <row r="399" spans="1:5" ht="18">
      <c r="A399" s="1509" t="s">
        <v>596</v>
      </c>
      <c r="B399" s="1517" t="s">
        <v>502</v>
      </c>
      <c r="C399" s="1514" t="s">
        <v>830</v>
      </c>
      <c r="E399" s="1515"/>
    </row>
    <row r="400" spans="1:5" ht="18">
      <c r="A400" s="1552" t="s">
        <v>597</v>
      </c>
      <c r="B400" s="1518" t="s">
        <v>1357</v>
      </c>
      <c r="C400" s="1514" t="s">
        <v>830</v>
      </c>
      <c r="E400" s="1515"/>
    </row>
    <row r="401" spans="1:5" ht="18">
      <c r="A401" s="1551" t="s">
        <v>830</v>
      </c>
      <c r="B401" s="1519" t="s">
        <v>1358</v>
      </c>
      <c r="C401" s="1514" t="s">
        <v>830</v>
      </c>
      <c r="E401" s="1515"/>
    </row>
    <row r="402" spans="1:5" ht="18">
      <c r="A402" s="1524" t="s">
        <v>598</v>
      </c>
      <c r="B402" s="1520" t="s">
        <v>1359</v>
      </c>
      <c r="C402" s="1514" t="s">
        <v>830</v>
      </c>
      <c r="E402" s="1515"/>
    </row>
    <row r="403" spans="1:5" ht="18">
      <c r="A403" s="1509" t="s">
        <v>599</v>
      </c>
      <c r="B403" s="1496" t="s">
        <v>1360</v>
      </c>
      <c r="C403" s="1514" t="s">
        <v>830</v>
      </c>
      <c r="E403" s="1515"/>
    </row>
    <row r="404" spans="1:5" ht="18">
      <c r="A404" s="1553" t="s">
        <v>600</v>
      </c>
      <c r="B404" s="1521" t="s">
        <v>1361</v>
      </c>
      <c r="C404" s="1514" t="s">
        <v>830</v>
      </c>
      <c r="E404" s="1515"/>
    </row>
    <row r="405" spans="1:5" ht="18">
      <c r="A405" s="1505" t="s">
        <v>830</v>
      </c>
      <c r="B405" s="1522" t="s">
        <v>1362</v>
      </c>
      <c r="C405" s="1514" t="s">
        <v>830</v>
      </c>
      <c r="E405" s="1515"/>
    </row>
    <row r="406" spans="1:5" ht="16.5">
      <c r="A406" s="1489" t="s">
        <v>551</v>
      </c>
      <c r="B406" s="1491" t="s">
        <v>734</v>
      </c>
      <c r="C406" s="1514" t="s">
        <v>830</v>
      </c>
      <c r="E406" s="1515"/>
    </row>
    <row r="407" spans="1:5" ht="16.5">
      <c r="A407" s="1489" t="s">
        <v>552</v>
      </c>
      <c r="B407" s="1491" t="s">
        <v>735</v>
      </c>
      <c r="C407" s="1514" t="s">
        <v>830</v>
      </c>
      <c r="E407" s="1515"/>
    </row>
    <row r="408" spans="1:5" ht="16.5">
      <c r="A408" s="1554" t="s">
        <v>553</v>
      </c>
      <c r="B408" s="1523" t="s">
        <v>736</v>
      </c>
      <c r="C408" s="1514" t="s">
        <v>830</v>
      </c>
      <c r="E408" s="1515"/>
    </row>
    <row r="409" spans="1:5" ht="18">
      <c r="A409" s="1551" t="s">
        <v>830</v>
      </c>
      <c r="B409" s="1522" t="s">
        <v>1363</v>
      </c>
      <c r="C409" s="1514" t="s">
        <v>830</v>
      </c>
      <c r="E409" s="1515"/>
    </row>
    <row r="410" spans="1:5" ht="18">
      <c r="A410" s="1524" t="s">
        <v>601</v>
      </c>
      <c r="B410" s="1520" t="s">
        <v>503</v>
      </c>
      <c r="C410" s="1514" t="s">
        <v>830</v>
      </c>
      <c r="E410" s="1515"/>
    </row>
    <row r="411" spans="1:5" ht="18">
      <c r="A411" s="1524" t="s">
        <v>602</v>
      </c>
      <c r="B411" s="1520" t="s">
        <v>504</v>
      </c>
      <c r="C411" s="1514" t="s">
        <v>830</v>
      </c>
      <c r="E411" s="1515"/>
    </row>
    <row r="412" spans="1:5" ht="18">
      <c r="A412" s="1524" t="s">
        <v>603</v>
      </c>
      <c r="B412" s="1520" t="s">
        <v>831</v>
      </c>
      <c r="C412" s="1514" t="s">
        <v>830</v>
      </c>
      <c r="E412" s="1515"/>
    </row>
    <row r="413" spans="1:5" ht="18.75" thickBot="1">
      <c r="A413" s="1555" t="s">
        <v>604</v>
      </c>
      <c r="B413" s="1525" t="s">
        <v>832</v>
      </c>
      <c r="C413" s="1514" t="s">
        <v>830</v>
      </c>
      <c r="E413" s="1515"/>
    </row>
    <row r="414" spans="1:5" ht="17.25" thickBot="1">
      <c r="A414" s="1556" t="s">
        <v>605</v>
      </c>
      <c r="B414" s="1525" t="s">
        <v>505</v>
      </c>
      <c r="C414" s="1514" t="s">
        <v>830</v>
      </c>
      <c r="E414" s="1515"/>
    </row>
    <row r="415" spans="1:5" ht="16.5">
      <c r="A415" s="1556" t="s">
        <v>606</v>
      </c>
      <c r="B415" s="1526" t="s">
        <v>1764</v>
      </c>
      <c r="C415" s="1514" t="s">
        <v>830</v>
      </c>
      <c r="E415" s="1515"/>
    </row>
    <row r="416" spans="1:5" ht="16.5">
      <c r="A416" s="1489" t="s">
        <v>607</v>
      </c>
      <c r="B416" s="1491" t="s">
        <v>1765</v>
      </c>
      <c r="C416" s="1514" t="s">
        <v>830</v>
      </c>
      <c r="E416" s="1515"/>
    </row>
    <row r="417" spans="1:5" ht="18.75" thickBot="1">
      <c r="A417" s="1557" t="s">
        <v>608</v>
      </c>
      <c r="B417" s="1527" t="s">
        <v>1766</v>
      </c>
      <c r="C417" s="1514" t="s">
        <v>830</v>
      </c>
      <c r="E417" s="1515"/>
    </row>
    <row r="418" spans="1:5" ht="16.5">
      <c r="A418" s="1487" t="s">
        <v>609</v>
      </c>
      <c r="B418" s="1528" t="s">
        <v>1767</v>
      </c>
      <c r="C418" s="1514" t="s">
        <v>830</v>
      </c>
      <c r="E418" s="1515"/>
    </row>
    <row r="419" spans="1:5" ht="16.5">
      <c r="A419" s="1558" t="s">
        <v>610</v>
      </c>
      <c r="B419" s="1491" t="s">
        <v>1768</v>
      </c>
      <c r="C419" s="1514" t="s">
        <v>830</v>
      </c>
      <c r="E419" s="1515"/>
    </row>
    <row r="420" spans="1:5" ht="16.5">
      <c r="A420" s="1489" t="s">
        <v>611</v>
      </c>
      <c r="B420" s="1529" t="s">
        <v>954</v>
      </c>
      <c r="C420" s="1514" t="s">
        <v>830</v>
      </c>
      <c r="E420" s="1515"/>
    </row>
    <row r="421" spans="1:5" ht="17.25" thickBot="1">
      <c r="A421" s="1501" t="s">
        <v>612</v>
      </c>
      <c r="B421" s="1530" t="s">
        <v>955</v>
      </c>
      <c r="C421" s="1514" t="s">
        <v>830</v>
      </c>
      <c r="E421" s="1515"/>
    </row>
    <row r="422" spans="1:5" ht="18">
      <c r="A422" s="1509" t="s">
        <v>613</v>
      </c>
      <c r="B422" s="1531" t="s">
        <v>1364</v>
      </c>
      <c r="C422" s="1514" t="s">
        <v>830</v>
      </c>
      <c r="E422" s="1515"/>
    </row>
    <row r="423" spans="1:5" ht="18">
      <c r="A423" s="1509" t="s">
        <v>614</v>
      </c>
      <c r="B423" s="1532" t="s">
        <v>1365</v>
      </c>
      <c r="C423" s="1514" t="s">
        <v>830</v>
      </c>
      <c r="E423" s="1515"/>
    </row>
    <row r="424" spans="1:5" ht="18">
      <c r="A424" s="1509" t="s">
        <v>615</v>
      </c>
      <c r="B424" s="1533" t="s">
        <v>1366</v>
      </c>
      <c r="C424" s="1514" t="s">
        <v>830</v>
      </c>
      <c r="E424" s="1515"/>
    </row>
    <row r="425" spans="1:5" ht="18">
      <c r="A425" s="1509" t="s">
        <v>616</v>
      </c>
      <c r="B425" s="1532" t="s">
        <v>1367</v>
      </c>
      <c r="C425" s="1514" t="s">
        <v>830</v>
      </c>
      <c r="E425" s="1515"/>
    </row>
    <row r="426" spans="1:5" ht="18">
      <c r="A426" s="1509" t="s">
        <v>617</v>
      </c>
      <c r="B426" s="1532" t="s">
        <v>1368</v>
      </c>
      <c r="C426" s="1514" t="s">
        <v>830</v>
      </c>
      <c r="E426" s="1515"/>
    </row>
    <row r="427" spans="1:5" ht="18">
      <c r="A427" s="1509" t="s">
        <v>618</v>
      </c>
      <c r="B427" s="1534" t="s">
        <v>1369</v>
      </c>
      <c r="C427" s="1514" t="s">
        <v>830</v>
      </c>
      <c r="E427" s="1515"/>
    </row>
    <row r="428" spans="1:5" ht="18">
      <c r="A428" s="1509" t="s">
        <v>619</v>
      </c>
      <c r="B428" s="1534" t="s">
        <v>1370</v>
      </c>
      <c r="C428" s="1514" t="s">
        <v>830</v>
      </c>
      <c r="E428" s="1515"/>
    </row>
    <row r="429" spans="1:5" ht="18">
      <c r="A429" s="1509" t="s">
        <v>620</v>
      </c>
      <c r="B429" s="1534" t="s">
        <v>1371</v>
      </c>
      <c r="C429" s="1514" t="s">
        <v>830</v>
      </c>
      <c r="E429" s="1515"/>
    </row>
    <row r="430" spans="1:5" ht="18">
      <c r="A430" s="1509" t="s">
        <v>621</v>
      </c>
      <c r="B430" s="1534" t="s">
        <v>1372</v>
      </c>
      <c r="C430" s="1514" t="s">
        <v>830</v>
      </c>
      <c r="E430" s="1515"/>
    </row>
    <row r="431" spans="1:5" ht="18">
      <c r="A431" s="1509" t="s">
        <v>622</v>
      </c>
      <c r="B431" s="1534" t="s">
        <v>1373</v>
      </c>
      <c r="C431" s="1514" t="s">
        <v>830</v>
      </c>
      <c r="E431" s="1515"/>
    </row>
    <row r="432" spans="1:5" ht="18">
      <c r="A432" s="1509" t="s">
        <v>623</v>
      </c>
      <c r="B432" s="1532" t="s">
        <v>1374</v>
      </c>
      <c r="C432" s="1514" t="s">
        <v>830</v>
      </c>
      <c r="E432" s="1515"/>
    </row>
    <row r="433" spans="1:5" ht="18">
      <c r="A433" s="1509" t="s">
        <v>624</v>
      </c>
      <c r="B433" s="1532" t="s">
        <v>1375</v>
      </c>
      <c r="C433" s="1514" t="s">
        <v>830</v>
      </c>
      <c r="E433" s="1515"/>
    </row>
    <row r="434" spans="1:5" ht="18">
      <c r="A434" s="1509" t="s">
        <v>625</v>
      </c>
      <c r="B434" s="1532" t="s">
        <v>1376</v>
      </c>
      <c r="C434" s="1514" t="s">
        <v>830</v>
      </c>
      <c r="E434" s="1515"/>
    </row>
    <row r="435" spans="1:5" ht="18.75" thickBot="1">
      <c r="A435" s="1509" t="s">
        <v>626</v>
      </c>
      <c r="B435" s="1535" t="s">
        <v>1377</v>
      </c>
      <c r="C435" s="1514" t="s">
        <v>830</v>
      </c>
      <c r="E435" s="1515"/>
    </row>
    <row r="436" spans="1:5" ht="18">
      <c r="A436" s="1509" t="s">
        <v>627</v>
      </c>
      <c r="B436" s="1531" t="s">
        <v>1378</v>
      </c>
      <c r="C436" s="1514" t="s">
        <v>830</v>
      </c>
      <c r="E436" s="1515"/>
    </row>
    <row r="437" spans="1:5" ht="18">
      <c r="A437" s="1509" t="s">
        <v>628</v>
      </c>
      <c r="B437" s="1533" t="s">
        <v>1379</v>
      </c>
      <c r="C437" s="1514" t="s">
        <v>830</v>
      </c>
      <c r="E437" s="1515"/>
    </row>
    <row r="438" spans="1:5" ht="18">
      <c r="A438" s="1509" t="s">
        <v>629</v>
      </c>
      <c r="B438" s="1532" t="s">
        <v>1380</v>
      </c>
      <c r="C438" s="1514" t="s">
        <v>830</v>
      </c>
      <c r="E438" s="1515"/>
    </row>
    <row r="439" spans="1:5" ht="18">
      <c r="A439" s="1509" t="s">
        <v>630</v>
      </c>
      <c r="B439" s="1532" t="s">
        <v>1381</v>
      </c>
      <c r="C439" s="1514" t="s">
        <v>830</v>
      </c>
      <c r="E439" s="1515"/>
    </row>
    <row r="440" spans="1:5" ht="18">
      <c r="A440" s="1509" t="s">
        <v>631</v>
      </c>
      <c r="B440" s="1532" t="s">
        <v>1382</v>
      </c>
      <c r="C440" s="1514" t="s">
        <v>830</v>
      </c>
      <c r="E440" s="1515"/>
    </row>
    <row r="441" spans="1:5" ht="18">
      <c r="A441" s="1509" t="s">
        <v>632</v>
      </c>
      <c r="B441" s="1532" t="s">
        <v>1383</v>
      </c>
      <c r="C441" s="1514" t="s">
        <v>830</v>
      </c>
      <c r="E441" s="1515"/>
    </row>
    <row r="442" spans="1:5" ht="18">
      <c r="A442" s="1509" t="s">
        <v>633</v>
      </c>
      <c r="B442" s="1532" t="s">
        <v>1384</v>
      </c>
      <c r="C442" s="1514" t="s">
        <v>830</v>
      </c>
      <c r="E442" s="1515"/>
    </row>
    <row r="443" spans="1:5" ht="18">
      <c r="A443" s="1509" t="s">
        <v>634</v>
      </c>
      <c r="B443" s="1532" t="s">
        <v>1385</v>
      </c>
      <c r="C443" s="1514" t="s">
        <v>830</v>
      </c>
      <c r="E443" s="1515"/>
    </row>
    <row r="444" spans="1:5" ht="18">
      <c r="A444" s="1509" t="s">
        <v>635</v>
      </c>
      <c r="B444" s="1532" t="s">
        <v>1386</v>
      </c>
      <c r="C444" s="1514" t="s">
        <v>830</v>
      </c>
      <c r="E444" s="1515"/>
    </row>
    <row r="445" spans="1:5" ht="18">
      <c r="A445" s="1509" t="s">
        <v>636</v>
      </c>
      <c r="B445" s="1532" t="s">
        <v>1387</v>
      </c>
      <c r="C445" s="1514" t="s">
        <v>830</v>
      </c>
      <c r="E445" s="1515"/>
    </row>
    <row r="446" spans="1:5" ht="18">
      <c r="A446" s="1509" t="s">
        <v>637</v>
      </c>
      <c r="B446" s="1532" t="s">
        <v>1388</v>
      </c>
      <c r="C446" s="1514" t="s">
        <v>830</v>
      </c>
      <c r="E446" s="1515"/>
    </row>
    <row r="447" spans="1:5" ht="18">
      <c r="A447" s="1509" t="s">
        <v>638</v>
      </c>
      <c r="B447" s="1532" t="s">
        <v>1389</v>
      </c>
      <c r="C447" s="1514" t="s">
        <v>830</v>
      </c>
      <c r="E447" s="1515"/>
    </row>
    <row r="448" spans="1:5" ht="18.75" thickBot="1">
      <c r="A448" s="1509" t="s">
        <v>639</v>
      </c>
      <c r="B448" s="1535" t="s">
        <v>1390</v>
      </c>
      <c r="C448" s="1514" t="s">
        <v>830</v>
      </c>
      <c r="E448" s="1515"/>
    </row>
    <row r="449" spans="1:5" ht="18">
      <c r="A449" s="1509" t="s">
        <v>640</v>
      </c>
      <c r="B449" s="1531" t="s">
        <v>1391</v>
      </c>
      <c r="C449" s="1514" t="s">
        <v>830</v>
      </c>
      <c r="E449" s="1515"/>
    </row>
    <row r="450" spans="1:5" ht="18">
      <c r="A450" s="1509" t="s">
        <v>641</v>
      </c>
      <c r="B450" s="1532" t="s">
        <v>1392</v>
      </c>
      <c r="C450" s="1514" t="s">
        <v>830</v>
      </c>
      <c r="E450" s="1515"/>
    </row>
    <row r="451" spans="1:5" ht="18">
      <c r="A451" s="1509" t="s">
        <v>642</v>
      </c>
      <c r="B451" s="1532" t="s">
        <v>1393</v>
      </c>
      <c r="C451" s="1514" t="s">
        <v>830</v>
      </c>
      <c r="E451" s="1515"/>
    </row>
    <row r="452" spans="1:5" ht="18">
      <c r="A452" s="1509" t="s">
        <v>643</v>
      </c>
      <c r="B452" s="1532" t="s">
        <v>1394</v>
      </c>
      <c r="C452" s="1514" t="s">
        <v>830</v>
      </c>
      <c r="E452" s="1515"/>
    </row>
    <row r="453" spans="1:5" ht="18">
      <c r="A453" s="1509" t="s">
        <v>1035</v>
      </c>
      <c r="B453" s="1533" t="s">
        <v>1395</v>
      </c>
      <c r="C453" s="1514" t="s">
        <v>830</v>
      </c>
      <c r="E453" s="1515"/>
    </row>
    <row r="454" spans="1:5" ht="18">
      <c r="A454" s="1509" t="s">
        <v>1036</v>
      </c>
      <c r="B454" s="1532" t="s">
        <v>1396</v>
      </c>
      <c r="C454" s="1514" t="s">
        <v>830</v>
      </c>
      <c r="E454" s="1515"/>
    </row>
    <row r="455" spans="1:5" ht="18">
      <c r="A455" s="1509" t="s">
        <v>1037</v>
      </c>
      <c r="B455" s="1532" t="s">
        <v>1397</v>
      </c>
      <c r="C455" s="1514" t="s">
        <v>830</v>
      </c>
      <c r="E455" s="1515"/>
    </row>
    <row r="456" spans="1:5" ht="18">
      <c r="A456" s="1509" t="s">
        <v>1038</v>
      </c>
      <c r="B456" s="1532" t="s">
        <v>1398</v>
      </c>
      <c r="C456" s="1514" t="s">
        <v>830</v>
      </c>
      <c r="E456" s="1515"/>
    </row>
    <row r="457" spans="1:5" ht="18">
      <c r="A457" s="1509" t="s">
        <v>1039</v>
      </c>
      <c r="B457" s="1532" t="s">
        <v>1399</v>
      </c>
      <c r="C457" s="1514" t="s">
        <v>830</v>
      </c>
      <c r="E457" s="1515"/>
    </row>
    <row r="458" spans="1:5" ht="18">
      <c r="A458" s="1509" t="s">
        <v>1040</v>
      </c>
      <c r="B458" s="1532" t="s">
        <v>1400</v>
      </c>
      <c r="C458" s="1514" t="s">
        <v>830</v>
      </c>
      <c r="E458" s="1515"/>
    </row>
    <row r="459" spans="1:5" ht="18">
      <c r="A459" s="1509" t="s">
        <v>1041</v>
      </c>
      <c r="B459" s="1532" t="s">
        <v>1401</v>
      </c>
      <c r="C459" s="1514" t="s">
        <v>830</v>
      </c>
      <c r="E459" s="1515"/>
    </row>
    <row r="460" spans="1:5" ht="18.75" thickBot="1">
      <c r="A460" s="1509" t="s">
        <v>1042</v>
      </c>
      <c r="B460" s="1535" t="s">
        <v>1402</v>
      </c>
      <c r="C460" s="1514" t="s">
        <v>830</v>
      </c>
      <c r="E460" s="1515"/>
    </row>
    <row r="461" spans="1:5" ht="18">
      <c r="A461" s="1509" t="s">
        <v>1043</v>
      </c>
      <c r="B461" s="1536" t="s">
        <v>1403</v>
      </c>
      <c r="C461" s="1514" t="s">
        <v>830</v>
      </c>
      <c r="E461" s="1515"/>
    </row>
    <row r="462" spans="1:5" ht="18">
      <c r="A462" s="1509" t="s">
        <v>1044</v>
      </c>
      <c r="B462" s="1532" t="s">
        <v>1404</v>
      </c>
      <c r="C462" s="1514" t="s">
        <v>830</v>
      </c>
      <c r="E462" s="1515"/>
    </row>
    <row r="463" spans="1:5" ht="18">
      <c r="A463" s="1509" t="s">
        <v>1045</v>
      </c>
      <c r="B463" s="1532" t="s">
        <v>1405</v>
      </c>
      <c r="C463" s="1514" t="s">
        <v>830</v>
      </c>
      <c r="E463" s="1515"/>
    </row>
    <row r="464" spans="1:5" ht="18">
      <c r="A464" s="1509" t="s">
        <v>1046</v>
      </c>
      <c r="B464" s="1532" t="s">
        <v>1406</v>
      </c>
      <c r="C464" s="1514" t="s">
        <v>830</v>
      </c>
      <c r="E464" s="1515"/>
    </row>
    <row r="465" spans="1:5" ht="18">
      <c r="A465" s="1509" t="s">
        <v>1047</v>
      </c>
      <c r="B465" s="1532" t="s">
        <v>1407</v>
      </c>
      <c r="C465" s="1514" t="s">
        <v>830</v>
      </c>
      <c r="E465" s="1515"/>
    </row>
    <row r="466" spans="1:5" ht="18">
      <c r="A466" s="1509" t="s">
        <v>1048</v>
      </c>
      <c r="B466" s="1532" t="s">
        <v>1408</v>
      </c>
      <c r="C466" s="1514" t="s">
        <v>830</v>
      </c>
      <c r="E466" s="1515"/>
    </row>
    <row r="467" spans="1:5" ht="18">
      <c r="A467" s="1509" t="s">
        <v>1049</v>
      </c>
      <c r="B467" s="1532" t="s">
        <v>1409</v>
      </c>
      <c r="C467" s="1514" t="s">
        <v>830</v>
      </c>
      <c r="E467" s="1515"/>
    </row>
    <row r="468" spans="1:5" ht="18">
      <c r="A468" s="1509" t="s">
        <v>1050</v>
      </c>
      <c r="B468" s="1532" t="s">
        <v>1410</v>
      </c>
      <c r="C468" s="1514" t="s">
        <v>830</v>
      </c>
      <c r="E468" s="1515"/>
    </row>
    <row r="469" spans="1:5" ht="18">
      <c r="A469" s="1509" t="s">
        <v>1051</v>
      </c>
      <c r="B469" s="1532" t="s">
        <v>1411</v>
      </c>
      <c r="C469" s="1514" t="s">
        <v>830</v>
      </c>
      <c r="E469" s="1515"/>
    </row>
    <row r="470" spans="1:5" ht="18.75" thickBot="1">
      <c r="A470" s="1509" t="s">
        <v>1052</v>
      </c>
      <c r="B470" s="1535" t="s">
        <v>1412</v>
      </c>
      <c r="C470" s="1514" t="s">
        <v>830</v>
      </c>
      <c r="E470" s="1515"/>
    </row>
    <row r="471" spans="1:5" ht="18">
      <c r="A471" s="1509" t="s">
        <v>1053</v>
      </c>
      <c r="B471" s="1531" t="s">
        <v>1413</v>
      </c>
      <c r="C471" s="1514" t="s">
        <v>830</v>
      </c>
      <c r="E471" s="1515"/>
    </row>
    <row r="472" spans="1:5" ht="18">
      <c r="A472" s="1509" t="s">
        <v>1054</v>
      </c>
      <c r="B472" s="1532" t="s">
        <v>1414</v>
      </c>
      <c r="C472" s="1514" t="s">
        <v>830</v>
      </c>
      <c r="E472" s="1515"/>
    </row>
    <row r="473" spans="1:5" ht="18">
      <c r="A473" s="1509" t="s">
        <v>1055</v>
      </c>
      <c r="B473" s="1532" t="s">
        <v>1415</v>
      </c>
      <c r="C473" s="1514" t="s">
        <v>830</v>
      </c>
      <c r="E473" s="1515"/>
    </row>
    <row r="474" spans="1:5" ht="18">
      <c r="A474" s="1509" t="s">
        <v>1056</v>
      </c>
      <c r="B474" s="1533" t="s">
        <v>1416</v>
      </c>
      <c r="C474" s="1514" t="s">
        <v>830</v>
      </c>
      <c r="E474" s="1515"/>
    </row>
    <row r="475" spans="1:5" ht="18">
      <c r="A475" s="1509" t="s">
        <v>1057</v>
      </c>
      <c r="B475" s="1532" t="s">
        <v>1417</v>
      </c>
      <c r="C475" s="1514" t="s">
        <v>830</v>
      </c>
      <c r="E475" s="1515"/>
    </row>
    <row r="476" spans="1:5" ht="18">
      <c r="A476" s="1509" t="s">
        <v>1058</v>
      </c>
      <c r="B476" s="1532" t="s">
        <v>1418</v>
      </c>
      <c r="C476" s="1514" t="s">
        <v>830</v>
      </c>
      <c r="E476" s="1515"/>
    </row>
    <row r="477" spans="1:5" ht="18">
      <c r="A477" s="1509" t="s">
        <v>1059</v>
      </c>
      <c r="B477" s="1532" t="s">
        <v>1419</v>
      </c>
      <c r="C477" s="1514" t="s">
        <v>830</v>
      </c>
      <c r="E477" s="1515"/>
    </row>
    <row r="478" spans="1:5" ht="18">
      <c r="A478" s="1509" t="s">
        <v>1060</v>
      </c>
      <c r="B478" s="1532" t="s">
        <v>1420</v>
      </c>
      <c r="C478" s="1514" t="s">
        <v>830</v>
      </c>
      <c r="E478" s="1515"/>
    </row>
    <row r="479" spans="1:5" ht="18">
      <c r="A479" s="1509" t="s">
        <v>1061</v>
      </c>
      <c r="B479" s="1532" t="s">
        <v>1421</v>
      </c>
      <c r="C479" s="1514" t="s">
        <v>830</v>
      </c>
      <c r="E479" s="1515"/>
    </row>
    <row r="480" spans="1:5" ht="18">
      <c r="A480" s="1509" t="s">
        <v>1062</v>
      </c>
      <c r="B480" s="1532" t="s">
        <v>1422</v>
      </c>
      <c r="C480" s="1514" t="s">
        <v>830</v>
      </c>
      <c r="E480" s="1515"/>
    </row>
    <row r="481" spans="1:5" ht="18.75" thickBot="1">
      <c r="A481" s="1509" t="s">
        <v>1063</v>
      </c>
      <c r="B481" s="1535" t="s">
        <v>1423</v>
      </c>
      <c r="C481" s="1514" t="s">
        <v>830</v>
      </c>
      <c r="E481" s="1515"/>
    </row>
    <row r="482" spans="1:5" ht="18">
      <c r="A482" s="1509" t="s">
        <v>1064</v>
      </c>
      <c r="B482" s="1531" t="s">
        <v>1424</v>
      </c>
      <c r="C482" s="1514" t="s">
        <v>830</v>
      </c>
      <c r="E482" s="1515"/>
    </row>
    <row r="483" spans="1:5" ht="18">
      <c r="A483" s="1509" t="s">
        <v>1065</v>
      </c>
      <c r="B483" s="1532" t="s">
        <v>1425</v>
      </c>
      <c r="C483" s="1514" t="s">
        <v>830</v>
      </c>
      <c r="E483" s="1515"/>
    </row>
    <row r="484" spans="1:5" ht="18">
      <c r="A484" s="1509" t="s">
        <v>1066</v>
      </c>
      <c r="B484" s="1533" t="s">
        <v>1426</v>
      </c>
      <c r="C484" s="1514" t="s">
        <v>830</v>
      </c>
      <c r="E484" s="1515"/>
    </row>
    <row r="485" spans="1:5" ht="18">
      <c r="A485" s="1509" t="s">
        <v>1067</v>
      </c>
      <c r="B485" s="1532" t="s">
        <v>1427</v>
      </c>
      <c r="C485" s="1514" t="s">
        <v>830</v>
      </c>
      <c r="E485" s="1515"/>
    </row>
    <row r="486" spans="1:5" ht="18">
      <c r="A486" s="1509" t="s">
        <v>1068</v>
      </c>
      <c r="B486" s="1532" t="s">
        <v>1428</v>
      </c>
      <c r="C486" s="1514" t="s">
        <v>830</v>
      </c>
      <c r="E486" s="1515"/>
    </row>
    <row r="487" spans="1:5" ht="18">
      <c r="A487" s="1509" t="s">
        <v>1069</v>
      </c>
      <c r="B487" s="1532" t="s">
        <v>1429</v>
      </c>
      <c r="C487" s="1514" t="s">
        <v>830</v>
      </c>
      <c r="E487" s="1515"/>
    </row>
    <row r="488" spans="1:5" ht="18">
      <c r="A488" s="1509" t="s">
        <v>1070</v>
      </c>
      <c r="B488" s="1532" t="s">
        <v>1430</v>
      </c>
      <c r="C488" s="1514" t="s">
        <v>830</v>
      </c>
      <c r="E488" s="1515"/>
    </row>
    <row r="489" spans="1:5" ht="18">
      <c r="A489" s="1509" t="s">
        <v>1071</v>
      </c>
      <c r="B489" s="1532" t="s">
        <v>1431</v>
      </c>
      <c r="C489" s="1514" t="s">
        <v>830</v>
      </c>
      <c r="E489" s="1515"/>
    </row>
    <row r="490" spans="1:5" ht="18">
      <c r="A490" s="1509" t="s">
        <v>1072</v>
      </c>
      <c r="B490" s="1532" t="s">
        <v>1432</v>
      </c>
      <c r="C490" s="1514" t="s">
        <v>830</v>
      </c>
      <c r="E490" s="1515"/>
    </row>
    <row r="491" spans="1:5" ht="18.75" thickBot="1">
      <c r="A491" s="1509" t="s">
        <v>1073</v>
      </c>
      <c r="B491" s="1535" t="s">
        <v>1433</v>
      </c>
      <c r="C491" s="1514" t="s">
        <v>830</v>
      </c>
      <c r="E491" s="1515"/>
    </row>
    <row r="492" spans="1:5" ht="18">
      <c r="A492" s="1509" t="s">
        <v>1074</v>
      </c>
      <c r="B492" s="1536" t="s">
        <v>1434</v>
      </c>
      <c r="C492" s="1514" t="s">
        <v>830</v>
      </c>
      <c r="E492" s="1515"/>
    </row>
    <row r="493" spans="1:5" ht="18">
      <c r="A493" s="1509" t="s">
        <v>1075</v>
      </c>
      <c r="B493" s="1532" t="s">
        <v>1435</v>
      </c>
      <c r="C493" s="1514" t="s">
        <v>830</v>
      </c>
      <c r="E493" s="1515"/>
    </row>
    <row r="494" spans="1:5" ht="18">
      <c r="A494" s="1509" t="s">
        <v>1076</v>
      </c>
      <c r="B494" s="1532" t="s">
        <v>1436</v>
      </c>
      <c r="C494" s="1514" t="s">
        <v>830</v>
      </c>
      <c r="E494" s="1515"/>
    </row>
    <row r="495" spans="1:5" ht="18.75" thickBot="1">
      <c r="A495" s="1509" t="s">
        <v>1077</v>
      </c>
      <c r="B495" s="1535" t="s">
        <v>1437</v>
      </c>
      <c r="C495" s="1514" t="s">
        <v>830</v>
      </c>
      <c r="E495" s="1515"/>
    </row>
    <row r="496" spans="1:5" ht="18">
      <c r="A496" s="1509" t="s">
        <v>1078</v>
      </c>
      <c r="B496" s="1531" t="s">
        <v>1438</v>
      </c>
      <c r="C496" s="1514" t="s">
        <v>830</v>
      </c>
      <c r="E496" s="1515"/>
    </row>
    <row r="497" spans="1:5" ht="18">
      <c r="A497" s="1509" t="s">
        <v>1079</v>
      </c>
      <c r="B497" s="1532" t="s">
        <v>1439</v>
      </c>
      <c r="C497" s="1514" t="s">
        <v>830</v>
      </c>
      <c r="E497" s="1515"/>
    </row>
    <row r="498" spans="1:5" ht="18">
      <c r="A498" s="1509" t="s">
        <v>1080</v>
      </c>
      <c r="B498" s="1533" t="s">
        <v>1440</v>
      </c>
      <c r="C498" s="1514" t="s">
        <v>830</v>
      </c>
      <c r="E498" s="1515"/>
    </row>
    <row r="499" spans="1:5" ht="18">
      <c r="A499" s="1509" t="s">
        <v>1081</v>
      </c>
      <c r="B499" s="1532" t="s">
        <v>1441</v>
      </c>
      <c r="C499" s="1514" t="s">
        <v>830</v>
      </c>
      <c r="E499" s="1515"/>
    </row>
    <row r="500" spans="1:5" ht="18">
      <c r="A500" s="1509" t="s">
        <v>1082</v>
      </c>
      <c r="B500" s="1532" t="s">
        <v>1442</v>
      </c>
      <c r="C500" s="1514" t="s">
        <v>830</v>
      </c>
      <c r="E500" s="1515"/>
    </row>
    <row r="501" spans="1:5" ht="18">
      <c r="A501" s="1509" t="s">
        <v>1083</v>
      </c>
      <c r="B501" s="1532" t="s">
        <v>1443</v>
      </c>
      <c r="C501" s="1514" t="s">
        <v>830</v>
      </c>
      <c r="E501" s="1515"/>
    </row>
    <row r="502" spans="1:5" ht="18">
      <c r="A502" s="1509" t="s">
        <v>1084</v>
      </c>
      <c r="B502" s="1532" t="s">
        <v>1444</v>
      </c>
      <c r="C502" s="1514" t="s">
        <v>830</v>
      </c>
      <c r="E502" s="1515"/>
    </row>
    <row r="503" spans="1:5" ht="18.75" thickBot="1">
      <c r="A503" s="1509" t="s">
        <v>1085</v>
      </c>
      <c r="B503" s="1535" t="s">
        <v>1445</v>
      </c>
      <c r="C503" s="1514" t="s">
        <v>830</v>
      </c>
      <c r="E503" s="1515"/>
    </row>
    <row r="504" spans="1:5" ht="18">
      <c r="A504" s="1509" t="s">
        <v>1086</v>
      </c>
      <c r="B504" s="1531" t="s">
        <v>1446</v>
      </c>
      <c r="C504" s="1514" t="s">
        <v>830</v>
      </c>
      <c r="E504" s="1515"/>
    </row>
    <row r="505" spans="1:5" ht="18">
      <c r="A505" s="1509" t="s">
        <v>1087</v>
      </c>
      <c r="B505" s="1532" t="s">
        <v>1447</v>
      </c>
      <c r="C505" s="1514" t="s">
        <v>830</v>
      </c>
      <c r="E505" s="1515"/>
    </row>
    <row r="506" spans="1:5" ht="18">
      <c r="A506" s="1509" t="s">
        <v>1088</v>
      </c>
      <c r="B506" s="1532" t="s">
        <v>1448</v>
      </c>
      <c r="C506" s="1514" t="s">
        <v>830</v>
      </c>
      <c r="E506" s="1515"/>
    </row>
    <row r="507" spans="1:5" ht="18">
      <c r="A507" s="1509" t="s">
        <v>1089</v>
      </c>
      <c r="B507" s="1532" t="s">
        <v>1449</v>
      </c>
      <c r="C507" s="1514" t="s">
        <v>830</v>
      </c>
      <c r="E507" s="1515"/>
    </row>
    <row r="508" spans="1:5" ht="18">
      <c r="A508" s="1509" t="s">
        <v>1090</v>
      </c>
      <c r="B508" s="1533" t="s">
        <v>1450</v>
      </c>
      <c r="C508" s="1514" t="s">
        <v>830</v>
      </c>
      <c r="E508" s="1515"/>
    </row>
    <row r="509" spans="1:5" ht="18">
      <c r="A509" s="1509" t="s">
        <v>1091</v>
      </c>
      <c r="B509" s="1532" t="s">
        <v>1451</v>
      </c>
      <c r="C509" s="1514" t="s">
        <v>830</v>
      </c>
      <c r="E509" s="1515"/>
    </row>
    <row r="510" spans="1:5" ht="18.75" thickBot="1">
      <c r="A510" s="1509" t="s">
        <v>1092</v>
      </c>
      <c r="B510" s="1535" t="s">
        <v>1452</v>
      </c>
      <c r="C510" s="1514" t="s">
        <v>830</v>
      </c>
      <c r="E510" s="1515"/>
    </row>
    <row r="511" spans="1:5" ht="18">
      <c r="A511" s="1509" t="s">
        <v>1093</v>
      </c>
      <c r="B511" s="1531" t="s">
        <v>1453</v>
      </c>
      <c r="C511" s="1514" t="s">
        <v>830</v>
      </c>
      <c r="E511" s="1515"/>
    </row>
    <row r="512" spans="1:5" ht="18">
      <c r="A512" s="1509" t="s">
        <v>1094</v>
      </c>
      <c r="B512" s="1532" t="s">
        <v>1454</v>
      </c>
      <c r="C512" s="1514" t="s">
        <v>830</v>
      </c>
      <c r="E512" s="1515"/>
    </row>
    <row r="513" spans="1:5" ht="18">
      <c r="A513" s="1509" t="s">
        <v>1095</v>
      </c>
      <c r="B513" s="1532" t="s">
        <v>1455</v>
      </c>
      <c r="C513" s="1514" t="s">
        <v>830</v>
      </c>
      <c r="E513" s="1515"/>
    </row>
    <row r="514" spans="1:5" ht="18">
      <c r="A514" s="1509" t="s">
        <v>1096</v>
      </c>
      <c r="B514" s="1532" t="s">
        <v>1456</v>
      </c>
      <c r="C514" s="1514" t="s">
        <v>830</v>
      </c>
      <c r="E514" s="1515"/>
    </row>
    <row r="515" spans="1:5" ht="18">
      <c r="A515" s="1509" t="s">
        <v>1097</v>
      </c>
      <c r="B515" s="1533" t="s">
        <v>1457</v>
      </c>
      <c r="C515" s="1514" t="s">
        <v>830</v>
      </c>
      <c r="E515" s="1515"/>
    </row>
    <row r="516" spans="1:5" ht="18">
      <c r="A516" s="1509" t="s">
        <v>1098</v>
      </c>
      <c r="B516" s="1532" t="s">
        <v>1458</v>
      </c>
      <c r="C516" s="1514" t="s">
        <v>830</v>
      </c>
      <c r="E516" s="1515"/>
    </row>
    <row r="517" spans="1:5" ht="18">
      <c r="A517" s="1509" t="s">
        <v>1099</v>
      </c>
      <c r="B517" s="1532" t="s">
        <v>1459</v>
      </c>
      <c r="C517" s="1514" t="s">
        <v>830</v>
      </c>
      <c r="E517" s="1515"/>
    </row>
    <row r="518" spans="1:5" ht="18">
      <c r="A518" s="1509" t="s">
        <v>1100</v>
      </c>
      <c r="B518" s="1532" t="s">
        <v>1460</v>
      </c>
      <c r="C518" s="1514" t="s">
        <v>830</v>
      </c>
      <c r="E518" s="1515"/>
    </row>
    <row r="519" spans="1:5" ht="18.75" thickBot="1">
      <c r="A519" s="1509" t="s">
        <v>1101</v>
      </c>
      <c r="B519" s="1535" t="s">
        <v>1461</v>
      </c>
      <c r="C519" s="1514" t="s">
        <v>830</v>
      </c>
      <c r="E519" s="1515"/>
    </row>
    <row r="520" spans="1:5" ht="18">
      <c r="A520" s="1509" t="s">
        <v>1102</v>
      </c>
      <c r="B520" s="1531" t="s">
        <v>1462</v>
      </c>
      <c r="C520" s="1514" t="s">
        <v>830</v>
      </c>
      <c r="E520" s="1515"/>
    </row>
    <row r="521" spans="1:5" ht="18">
      <c r="A521" s="1509" t="s">
        <v>1103</v>
      </c>
      <c r="B521" s="1532" t="s">
        <v>1463</v>
      </c>
      <c r="C521" s="1514" t="s">
        <v>830</v>
      </c>
      <c r="E521" s="1515"/>
    </row>
    <row r="522" spans="1:5" ht="18">
      <c r="A522" s="1509" t="s">
        <v>1104</v>
      </c>
      <c r="B522" s="1533" t="s">
        <v>1464</v>
      </c>
      <c r="C522" s="1514" t="s">
        <v>830</v>
      </c>
      <c r="E522" s="1515"/>
    </row>
    <row r="523" spans="1:5" ht="18">
      <c r="A523" s="1509" t="s">
        <v>1105</v>
      </c>
      <c r="B523" s="1532" t="s">
        <v>1465</v>
      </c>
      <c r="C523" s="1514" t="s">
        <v>830</v>
      </c>
      <c r="E523" s="1515"/>
    </row>
    <row r="524" spans="1:5" ht="18">
      <c r="A524" s="1509" t="s">
        <v>1106</v>
      </c>
      <c r="B524" s="1532" t="s">
        <v>1466</v>
      </c>
      <c r="C524" s="1514" t="s">
        <v>830</v>
      </c>
      <c r="E524" s="1515"/>
    </row>
    <row r="525" spans="1:5" ht="18">
      <c r="A525" s="1509" t="s">
        <v>1107</v>
      </c>
      <c r="B525" s="1532" t="s">
        <v>1467</v>
      </c>
      <c r="C525" s="1514" t="s">
        <v>830</v>
      </c>
      <c r="E525" s="1515"/>
    </row>
    <row r="526" spans="1:5" ht="18">
      <c r="A526" s="1509" t="s">
        <v>1108</v>
      </c>
      <c r="B526" s="1532" t="s">
        <v>1468</v>
      </c>
      <c r="C526" s="1514" t="s">
        <v>830</v>
      </c>
      <c r="E526" s="1515"/>
    </row>
    <row r="527" spans="1:5" ht="18.75" thickBot="1">
      <c r="A527" s="1509" t="s">
        <v>1109</v>
      </c>
      <c r="B527" s="1535" t="s">
        <v>1469</v>
      </c>
      <c r="C527" s="1514" t="s">
        <v>830</v>
      </c>
      <c r="E527" s="1515"/>
    </row>
    <row r="528" spans="1:5" ht="18">
      <c r="A528" s="1509" t="s">
        <v>1110</v>
      </c>
      <c r="B528" s="1531" t="s">
        <v>1470</v>
      </c>
      <c r="C528" s="1514" t="s">
        <v>830</v>
      </c>
      <c r="E528" s="1515"/>
    </row>
    <row r="529" spans="1:5" ht="18">
      <c r="A529" s="1509" t="s">
        <v>1111</v>
      </c>
      <c r="B529" s="1532" t="s">
        <v>1471</v>
      </c>
      <c r="C529" s="1514" t="s">
        <v>830</v>
      </c>
      <c r="E529" s="1515"/>
    </row>
    <row r="530" spans="1:5" ht="18">
      <c r="A530" s="1509" t="s">
        <v>1112</v>
      </c>
      <c r="B530" s="1532" t="s">
        <v>1472</v>
      </c>
      <c r="C530" s="1514" t="s">
        <v>830</v>
      </c>
      <c r="E530" s="1515"/>
    </row>
    <row r="531" spans="1:5" ht="18">
      <c r="A531" s="1509" t="s">
        <v>1113</v>
      </c>
      <c r="B531" s="1532" t="s">
        <v>1473</v>
      </c>
      <c r="C531" s="1514" t="s">
        <v>830</v>
      </c>
      <c r="E531" s="1515"/>
    </row>
    <row r="532" spans="1:5" ht="18">
      <c r="A532" s="1509" t="s">
        <v>1114</v>
      </c>
      <c r="B532" s="1532" t="s">
        <v>1474</v>
      </c>
      <c r="C532" s="1514" t="s">
        <v>830</v>
      </c>
      <c r="E532" s="1515"/>
    </row>
    <row r="533" spans="1:5" ht="18">
      <c r="A533" s="1509" t="s">
        <v>1115</v>
      </c>
      <c r="B533" s="1532" t="s">
        <v>1475</v>
      </c>
      <c r="C533" s="1514" t="s">
        <v>830</v>
      </c>
      <c r="E533" s="1515"/>
    </row>
    <row r="534" spans="1:5" ht="18">
      <c r="A534" s="1509" t="s">
        <v>1116</v>
      </c>
      <c r="B534" s="1532" t="s">
        <v>1476</v>
      </c>
      <c r="C534" s="1514" t="s">
        <v>830</v>
      </c>
      <c r="E534" s="1515"/>
    </row>
    <row r="535" spans="1:5" ht="18">
      <c r="A535" s="1509" t="s">
        <v>1117</v>
      </c>
      <c r="B535" s="1532" t="s">
        <v>1477</v>
      </c>
      <c r="C535" s="1514" t="s">
        <v>830</v>
      </c>
      <c r="E535" s="1515"/>
    </row>
    <row r="536" spans="1:5" ht="18">
      <c r="A536" s="1509" t="s">
        <v>1118</v>
      </c>
      <c r="B536" s="1533" t="s">
        <v>1478</v>
      </c>
      <c r="C536" s="1514" t="s">
        <v>830</v>
      </c>
      <c r="E536" s="1515"/>
    </row>
    <row r="537" spans="1:5" ht="18">
      <c r="A537" s="1509" t="s">
        <v>1119</v>
      </c>
      <c r="B537" s="1532" t="s">
        <v>1479</v>
      </c>
      <c r="C537" s="1514" t="s">
        <v>830</v>
      </c>
      <c r="E537" s="1515"/>
    </row>
    <row r="538" spans="1:5" ht="18.75" thickBot="1">
      <c r="A538" s="1509" t="s">
        <v>1120</v>
      </c>
      <c r="B538" s="1535" t="s">
        <v>1480</v>
      </c>
      <c r="C538" s="1514" t="s">
        <v>830</v>
      </c>
      <c r="E538" s="1515"/>
    </row>
    <row r="539" spans="1:5" ht="18">
      <c r="A539" s="1509" t="s">
        <v>1121</v>
      </c>
      <c r="B539" s="1531" t="s">
        <v>1481</v>
      </c>
      <c r="C539" s="1514" t="s">
        <v>830</v>
      </c>
      <c r="E539" s="1515"/>
    </row>
    <row r="540" spans="1:5" ht="18">
      <c r="A540" s="1509" t="s">
        <v>1122</v>
      </c>
      <c r="B540" s="1532" t="s">
        <v>1482</v>
      </c>
      <c r="C540" s="1514" t="s">
        <v>830</v>
      </c>
      <c r="E540" s="1515"/>
    </row>
    <row r="541" spans="1:5" ht="18">
      <c r="A541" s="1509" t="s">
        <v>1123</v>
      </c>
      <c r="B541" s="1532" t="s">
        <v>1483</v>
      </c>
      <c r="C541" s="1514" t="s">
        <v>830</v>
      </c>
      <c r="E541" s="1515"/>
    </row>
    <row r="542" spans="1:5" ht="18">
      <c r="A542" s="1509" t="s">
        <v>1124</v>
      </c>
      <c r="B542" s="1532" t="s">
        <v>1484</v>
      </c>
      <c r="C542" s="1514" t="s">
        <v>830</v>
      </c>
      <c r="E542" s="1515"/>
    </row>
    <row r="543" spans="1:5" ht="18">
      <c r="A543" s="1509" t="s">
        <v>1125</v>
      </c>
      <c r="B543" s="1532" t="s">
        <v>1485</v>
      </c>
      <c r="C543" s="1514" t="s">
        <v>830</v>
      </c>
      <c r="E543" s="1515"/>
    </row>
    <row r="544" spans="1:5" ht="18">
      <c r="A544" s="1509" t="s">
        <v>1126</v>
      </c>
      <c r="B544" s="1533" t="s">
        <v>1486</v>
      </c>
      <c r="C544" s="1514" t="s">
        <v>830</v>
      </c>
      <c r="E544" s="1515"/>
    </row>
    <row r="545" spans="1:5" ht="18">
      <c r="A545" s="1509" t="s">
        <v>1127</v>
      </c>
      <c r="B545" s="1532" t="s">
        <v>1487</v>
      </c>
      <c r="C545" s="1514" t="s">
        <v>830</v>
      </c>
      <c r="E545" s="1515"/>
    </row>
    <row r="546" spans="1:5" ht="18">
      <c r="A546" s="1509" t="s">
        <v>1128</v>
      </c>
      <c r="B546" s="1532" t="s">
        <v>1488</v>
      </c>
      <c r="C546" s="1514" t="s">
        <v>830</v>
      </c>
      <c r="E546" s="1515"/>
    </row>
    <row r="547" spans="1:5" ht="18">
      <c r="A547" s="1509" t="s">
        <v>1129</v>
      </c>
      <c r="B547" s="1532" t="s">
        <v>1489</v>
      </c>
      <c r="C547" s="1514" t="s">
        <v>830</v>
      </c>
      <c r="E547" s="1515"/>
    </row>
    <row r="548" spans="1:5" ht="18">
      <c r="A548" s="1509" t="s">
        <v>1130</v>
      </c>
      <c r="B548" s="1532" t="s">
        <v>1490</v>
      </c>
      <c r="C548" s="1514" t="s">
        <v>830</v>
      </c>
      <c r="E548" s="1515"/>
    </row>
    <row r="549" spans="1:5" ht="18">
      <c r="A549" s="1509" t="s">
        <v>1131</v>
      </c>
      <c r="B549" s="1537" t="s">
        <v>1491</v>
      </c>
      <c r="C549" s="1514" t="s">
        <v>830</v>
      </c>
      <c r="E549" s="1515"/>
    </row>
    <row r="550" spans="1:5" ht="18.75" thickBot="1">
      <c r="A550" s="1509" t="s">
        <v>1132</v>
      </c>
      <c r="B550" s="1535" t="s">
        <v>1492</v>
      </c>
      <c r="C550" s="1514" t="s">
        <v>830</v>
      </c>
      <c r="E550" s="1515"/>
    </row>
    <row r="551" spans="1:5" ht="18">
      <c r="A551" s="1509" t="s">
        <v>1133</v>
      </c>
      <c r="B551" s="1531" t="s">
        <v>1493</v>
      </c>
      <c r="C551" s="1514" t="s">
        <v>830</v>
      </c>
      <c r="E551" s="1515"/>
    </row>
    <row r="552" spans="1:5" ht="18">
      <c r="A552" s="1509" t="s">
        <v>1134</v>
      </c>
      <c r="B552" s="1532" t="s">
        <v>1494</v>
      </c>
      <c r="C552" s="1514" t="s">
        <v>830</v>
      </c>
      <c r="E552" s="1515"/>
    </row>
    <row r="553" spans="1:5" ht="18">
      <c r="A553" s="1509" t="s">
        <v>1135</v>
      </c>
      <c r="B553" s="1532" t="s">
        <v>1495</v>
      </c>
      <c r="C553" s="1514" t="s">
        <v>830</v>
      </c>
      <c r="E553" s="1515"/>
    </row>
    <row r="554" spans="1:5" ht="18">
      <c r="A554" s="1509" t="s">
        <v>1136</v>
      </c>
      <c r="B554" s="1533" t="s">
        <v>1496</v>
      </c>
      <c r="C554" s="1514" t="s">
        <v>830</v>
      </c>
      <c r="E554" s="1515"/>
    </row>
    <row r="555" spans="1:5" ht="18">
      <c r="A555" s="1509" t="s">
        <v>1137</v>
      </c>
      <c r="B555" s="1532" t="s">
        <v>1497</v>
      </c>
      <c r="C555" s="1514" t="s">
        <v>830</v>
      </c>
      <c r="E555" s="1515"/>
    </row>
    <row r="556" spans="1:5" ht="18.75" thickBot="1">
      <c r="A556" s="1509" t="s">
        <v>1138</v>
      </c>
      <c r="B556" s="1535" t="s">
        <v>1498</v>
      </c>
      <c r="C556" s="1514" t="s">
        <v>830</v>
      </c>
      <c r="E556" s="1515"/>
    </row>
    <row r="557" spans="1:5" ht="18">
      <c r="A557" s="1509" t="s">
        <v>1139</v>
      </c>
      <c r="B557" s="1538" t="s">
        <v>1499</v>
      </c>
      <c r="C557" s="1514" t="s">
        <v>830</v>
      </c>
      <c r="E557" s="1515"/>
    </row>
    <row r="558" spans="1:5" ht="18">
      <c r="A558" s="1509" t="s">
        <v>1140</v>
      </c>
      <c r="B558" s="1532" t="s">
        <v>1500</v>
      </c>
      <c r="C558" s="1514" t="s">
        <v>830</v>
      </c>
      <c r="E558" s="1515"/>
    </row>
    <row r="559" spans="1:5" ht="18">
      <c r="A559" s="1509" t="s">
        <v>1141</v>
      </c>
      <c r="B559" s="1532" t="s">
        <v>1501</v>
      </c>
      <c r="C559" s="1514" t="s">
        <v>830</v>
      </c>
      <c r="E559" s="1515"/>
    </row>
    <row r="560" spans="1:5" ht="18">
      <c r="A560" s="1509" t="s">
        <v>1142</v>
      </c>
      <c r="B560" s="1532" t="s">
        <v>1502</v>
      </c>
      <c r="C560" s="1514" t="s">
        <v>830</v>
      </c>
      <c r="E560" s="1515"/>
    </row>
    <row r="561" spans="1:5" ht="18">
      <c r="A561" s="1509" t="s">
        <v>1143</v>
      </c>
      <c r="B561" s="1532" t="s">
        <v>1503</v>
      </c>
      <c r="C561" s="1514" t="s">
        <v>830</v>
      </c>
      <c r="E561" s="1515"/>
    </row>
    <row r="562" spans="1:5" ht="18">
      <c r="A562" s="1509" t="s">
        <v>1144</v>
      </c>
      <c r="B562" s="1532" t="s">
        <v>1504</v>
      </c>
      <c r="C562" s="1514" t="s">
        <v>830</v>
      </c>
      <c r="E562" s="1515"/>
    </row>
    <row r="563" spans="1:5" ht="18">
      <c r="A563" s="1509" t="s">
        <v>1145</v>
      </c>
      <c r="B563" s="1532" t="s">
        <v>1505</v>
      </c>
      <c r="C563" s="1514" t="s">
        <v>830</v>
      </c>
      <c r="E563" s="1515"/>
    </row>
    <row r="564" spans="1:5" ht="18">
      <c r="A564" s="1509" t="s">
        <v>1146</v>
      </c>
      <c r="B564" s="1533" t="s">
        <v>1506</v>
      </c>
      <c r="C564" s="1514" t="s">
        <v>830</v>
      </c>
      <c r="E564" s="1515"/>
    </row>
    <row r="565" spans="1:5" ht="18">
      <c r="A565" s="1509" t="s">
        <v>1147</v>
      </c>
      <c r="B565" s="1532" t="s">
        <v>1507</v>
      </c>
      <c r="C565" s="1514" t="s">
        <v>830</v>
      </c>
      <c r="E565" s="1515"/>
    </row>
    <row r="566" spans="1:5" ht="18">
      <c r="A566" s="1509" t="s">
        <v>1148</v>
      </c>
      <c r="B566" s="1532" t="s">
        <v>1508</v>
      </c>
      <c r="C566" s="1514" t="s">
        <v>830</v>
      </c>
      <c r="E566" s="1515"/>
    </row>
    <row r="567" spans="1:5" ht="18.75" thickBot="1">
      <c r="A567" s="1509" t="s">
        <v>1149</v>
      </c>
      <c r="B567" s="1535" t="s">
        <v>1509</v>
      </c>
      <c r="C567" s="1514" t="s">
        <v>830</v>
      </c>
      <c r="E567" s="1515"/>
    </row>
    <row r="568" spans="1:5" ht="18">
      <c r="A568" s="1509" t="s">
        <v>1150</v>
      </c>
      <c r="B568" s="1538" t="s">
        <v>1510</v>
      </c>
      <c r="C568" s="1514" t="s">
        <v>830</v>
      </c>
      <c r="E568" s="1515"/>
    </row>
    <row r="569" spans="1:5" ht="18">
      <c r="A569" s="1509" t="s">
        <v>1151</v>
      </c>
      <c r="B569" s="1532" t="s">
        <v>1511</v>
      </c>
      <c r="C569" s="1514" t="s">
        <v>830</v>
      </c>
      <c r="E569" s="1515"/>
    </row>
    <row r="570" spans="1:5" ht="18">
      <c r="A570" s="1509" t="s">
        <v>1152</v>
      </c>
      <c r="B570" s="1532" t="s">
        <v>1512</v>
      </c>
      <c r="C570" s="1514" t="s">
        <v>830</v>
      </c>
      <c r="E570" s="1515"/>
    </row>
    <row r="571" spans="1:5" ht="18">
      <c r="A571" s="1509" t="s">
        <v>1153</v>
      </c>
      <c r="B571" s="1532" t="s">
        <v>1513</v>
      </c>
      <c r="C571" s="1514" t="s">
        <v>830</v>
      </c>
      <c r="E571" s="1515"/>
    </row>
    <row r="572" spans="1:5" ht="18">
      <c r="A572" s="1509" t="s">
        <v>1154</v>
      </c>
      <c r="B572" s="1532" t="s">
        <v>1514</v>
      </c>
      <c r="C572" s="1514" t="s">
        <v>830</v>
      </c>
      <c r="E572" s="1515"/>
    </row>
    <row r="573" spans="1:5" ht="18">
      <c r="A573" s="1509" t="s">
        <v>1155</v>
      </c>
      <c r="B573" s="1532" t="s">
        <v>1515</v>
      </c>
      <c r="C573" s="1514" t="s">
        <v>830</v>
      </c>
      <c r="E573" s="1515"/>
    </row>
    <row r="574" spans="1:5" ht="18">
      <c r="A574" s="1509" t="s">
        <v>1156</v>
      </c>
      <c r="B574" s="1532" t="s">
        <v>1516</v>
      </c>
      <c r="C574" s="1514" t="s">
        <v>830</v>
      </c>
      <c r="E574" s="1515"/>
    </row>
    <row r="575" spans="1:5" ht="18">
      <c r="A575" s="1509" t="s">
        <v>1157</v>
      </c>
      <c r="B575" s="1532" t="s">
        <v>1517</v>
      </c>
      <c r="C575" s="1514" t="s">
        <v>830</v>
      </c>
      <c r="E575" s="1515"/>
    </row>
    <row r="576" spans="1:5" ht="18">
      <c r="A576" s="1509" t="s">
        <v>1158</v>
      </c>
      <c r="B576" s="1533" t="s">
        <v>1518</v>
      </c>
      <c r="C576" s="1514" t="s">
        <v>830</v>
      </c>
      <c r="E576" s="1515"/>
    </row>
    <row r="577" spans="1:5" ht="18">
      <c r="A577" s="1509" t="s">
        <v>1159</v>
      </c>
      <c r="B577" s="1532" t="s">
        <v>1519</v>
      </c>
      <c r="C577" s="1514" t="s">
        <v>830</v>
      </c>
      <c r="E577" s="1515"/>
    </row>
    <row r="578" spans="1:5" ht="18">
      <c r="A578" s="1509" t="s">
        <v>1160</v>
      </c>
      <c r="B578" s="1532" t="s">
        <v>1520</v>
      </c>
      <c r="C578" s="1514" t="s">
        <v>830</v>
      </c>
      <c r="E578" s="1515"/>
    </row>
    <row r="579" spans="1:5" ht="18">
      <c r="A579" s="1509" t="s">
        <v>1161</v>
      </c>
      <c r="B579" s="1532" t="s">
        <v>1521</v>
      </c>
      <c r="C579" s="1514" t="s">
        <v>830</v>
      </c>
      <c r="E579" s="1515"/>
    </row>
    <row r="580" spans="1:5" ht="18">
      <c r="A580" s="1509" t="s">
        <v>1162</v>
      </c>
      <c r="B580" s="1532" t="s">
        <v>1522</v>
      </c>
      <c r="C580" s="1514" t="s">
        <v>830</v>
      </c>
      <c r="E580" s="1515"/>
    </row>
    <row r="581" spans="1:5" ht="18">
      <c r="A581" s="1509" t="s">
        <v>1163</v>
      </c>
      <c r="B581" s="1532" t="s">
        <v>1523</v>
      </c>
      <c r="C581" s="1514" t="s">
        <v>830</v>
      </c>
      <c r="E581" s="1515"/>
    </row>
    <row r="582" spans="1:5" ht="18">
      <c r="A582" s="1509" t="s">
        <v>1164</v>
      </c>
      <c r="B582" s="1532" t="s">
        <v>1524</v>
      </c>
      <c r="C582" s="1514" t="s">
        <v>830</v>
      </c>
      <c r="E582" s="1515"/>
    </row>
    <row r="583" spans="1:5" ht="18">
      <c r="A583" s="1509" t="s">
        <v>1165</v>
      </c>
      <c r="B583" s="1532" t="s">
        <v>1525</v>
      </c>
      <c r="C583" s="1514" t="s">
        <v>830</v>
      </c>
      <c r="E583" s="1515"/>
    </row>
    <row r="584" spans="1:5" ht="18">
      <c r="A584" s="1509" t="s">
        <v>1166</v>
      </c>
      <c r="B584" s="1532" t="s">
        <v>1526</v>
      </c>
      <c r="C584" s="1514" t="s">
        <v>830</v>
      </c>
      <c r="E584" s="1515"/>
    </row>
    <row r="585" spans="1:5" ht="18.75" thickBot="1">
      <c r="A585" s="1509" t="s">
        <v>1167</v>
      </c>
      <c r="B585" s="1539" t="s">
        <v>1527</v>
      </c>
      <c r="C585" s="1514" t="s">
        <v>830</v>
      </c>
      <c r="E585" s="1515"/>
    </row>
    <row r="586" spans="1:5" ht="18.75">
      <c r="A586" s="1509" t="s">
        <v>1168</v>
      </c>
      <c r="B586" s="1531" t="s">
        <v>1528</v>
      </c>
      <c r="C586" s="1514" t="s">
        <v>830</v>
      </c>
      <c r="E586" s="1515"/>
    </row>
    <row r="587" spans="1:5" ht="18.75">
      <c r="A587" s="1509" t="s">
        <v>1169</v>
      </c>
      <c r="B587" s="1532" t="s">
        <v>1529</v>
      </c>
      <c r="C587" s="1514" t="s">
        <v>830</v>
      </c>
      <c r="E587" s="1515"/>
    </row>
    <row r="588" spans="1:5" ht="18.75">
      <c r="A588" s="1509" t="s">
        <v>1170</v>
      </c>
      <c r="B588" s="1532" t="s">
        <v>1530</v>
      </c>
      <c r="C588" s="1514" t="s">
        <v>830</v>
      </c>
      <c r="E588" s="1515"/>
    </row>
    <row r="589" spans="1:5" ht="18.75">
      <c r="A589" s="1509" t="s">
        <v>1171</v>
      </c>
      <c r="B589" s="1532" t="s">
        <v>1531</v>
      </c>
      <c r="C589" s="1514" t="s">
        <v>830</v>
      </c>
      <c r="E589" s="1515"/>
    </row>
    <row r="590" spans="1:5" ht="19.5">
      <c r="A590" s="1509" t="s">
        <v>1172</v>
      </c>
      <c r="B590" s="1533" t="s">
        <v>1532</v>
      </c>
      <c r="C590" s="1514" t="s">
        <v>830</v>
      </c>
      <c r="E590" s="1515"/>
    </row>
    <row r="591" spans="1:5" ht="18.75">
      <c r="A591" s="1509" t="s">
        <v>1173</v>
      </c>
      <c r="B591" s="1532" t="s">
        <v>1533</v>
      </c>
      <c r="C591" s="1514" t="s">
        <v>830</v>
      </c>
      <c r="E591" s="1515"/>
    </row>
    <row r="592" spans="1:5" ht="19.5" thickBot="1">
      <c r="A592" s="1509" t="s">
        <v>1174</v>
      </c>
      <c r="B592" s="1535" t="s">
        <v>1534</v>
      </c>
      <c r="C592" s="1514" t="s">
        <v>830</v>
      </c>
      <c r="E592" s="1515"/>
    </row>
    <row r="593" spans="1:5" ht="18.75">
      <c r="A593" s="1509" t="s">
        <v>1175</v>
      </c>
      <c r="B593" s="1531" t="s">
        <v>1535</v>
      </c>
      <c r="C593" s="1514" t="s">
        <v>830</v>
      </c>
      <c r="E593" s="1515"/>
    </row>
    <row r="594" spans="1:5" ht="18.75">
      <c r="A594" s="1509" t="s">
        <v>1176</v>
      </c>
      <c r="B594" s="1532" t="s">
        <v>1394</v>
      </c>
      <c r="C594" s="1514" t="s">
        <v>830</v>
      </c>
      <c r="E594" s="1515"/>
    </row>
    <row r="595" spans="1:5" ht="18.75">
      <c r="A595" s="1509" t="s">
        <v>1177</v>
      </c>
      <c r="B595" s="1532" t="s">
        <v>1536</v>
      </c>
      <c r="C595" s="1514" t="s">
        <v>830</v>
      </c>
      <c r="E595" s="1515"/>
    </row>
    <row r="596" spans="1:5" ht="18.75">
      <c r="A596" s="1509" t="s">
        <v>1178</v>
      </c>
      <c r="B596" s="1532" t="s">
        <v>1537</v>
      </c>
      <c r="C596" s="1514" t="s">
        <v>830</v>
      </c>
      <c r="E596" s="1515"/>
    </row>
    <row r="597" spans="1:5" ht="18.75">
      <c r="A597" s="1509" t="s">
        <v>1179</v>
      </c>
      <c r="B597" s="1532" t="s">
        <v>1538</v>
      </c>
      <c r="C597" s="1514" t="s">
        <v>830</v>
      </c>
      <c r="E597" s="1515"/>
    </row>
    <row r="598" spans="1:5" ht="19.5">
      <c r="A598" s="1509" t="s">
        <v>1180</v>
      </c>
      <c r="B598" s="1533" t="s">
        <v>1539</v>
      </c>
      <c r="C598" s="1514" t="s">
        <v>830</v>
      </c>
      <c r="E598" s="1515"/>
    </row>
    <row r="599" spans="1:5" ht="18.75">
      <c r="A599" s="1509" t="s">
        <v>1181</v>
      </c>
      <c r="B599" s="1532" t="s">
        <v>1540</v>
      </c>
      <c r="C599" s="1514" t="s">
        <v>830</v>
      </c>
      <c r="E599" s="1515"/>
    </row>
    <row r="600" spans="1:5" ht="19.5" thickBot="1">
      <c r="A600" s="1509" t="s">
        <v>1182</v>
      </c>
      <c r="B600" s="1535" t="s">
        <v>1541</v>
      </c>
      <c r="C600" s="1514" t="s">
        <v>830</v>
      </c>
      <c r="E600" s="1515"/>
    </row>
    <row r="601" spans="1:5" ht="18.75">
      <c r="A601" s="1509" t="s">
        <v>1183</v>
      </c>
      <c r="B601" s="1531" t="s">
        <v>1542</v>
      </c>
      <c r="C601" s="1514" t="s">
        <v>830</v>
      </c>
      <c r="E601" s="1515"/>
    </row>
    <row r="602" spans="1:5" ht="18.75">
      <c r="A602" s="1509" t="s">
        <v>1184</v>
      </c>
      <c r="B602" s="1532" t="s">
        <v>1543</v>
      </c>
      <c r="C602" s="1514" t="s">
        <v>830</v>
      </c>
      <c r="E602" s="1515"/>
    </row>
    <row r="603" spans="1:5" ht="18.75">
      <c r="A603" s="1509" t="s">
        <v>1185</v>
      </c>
      <c r="B603" s="1532" t="s">
        <v>1544</v>
      </c>
      <c r="C603" s="1514" t="s">
        <v>830</v>
      </c>
      <c r="E603" s="1515"/>
    </row>
    <row r="604" spans="1:5" ht="18.75">
      <c r="A604" s="1509" t="s">
        <v>1186</v>
      </c>
      <c r="B604" s="1532" t="s">
        <v>1545</v>
      </c>
      <c r="C604" s="1514" t="s">
        <v>830</v>
      </c>
      <c r="E604" s="1515"/>
    </row>
    <row r="605" spans="1:5" ht="19.5">
      <c r="A605" s="1509" t="s">
        <v>1187</v>
      </c>
      <c r="B605" s="1533" t="s">
        <v>1546</v>
      </c>
      <c r="C605" s="1514" t="s">
        <v>830</v>
      </c>
      <c r="E605" s="1515"/>
    </row>
    <row r="606" spans="1:5" ht="18.75">
      <c r="A606" s="1509" t="s">
        <v>1188</v>
      </c>
      <c r="B606" s="1532" t="s">
        <v>1547</v>
      </c>
      <c r="C606" s="1514" t="s">
        <v>830</v>
      </c>
      <c r="E606" s="1515"/>
    </row>
    <row r="607" spans="1:5" ht="19.5" thickBot="1">
      <c r="A607" s="1509" t="s">
        <v>1189</v>
      </c>
      <c r="B607" s="1535" t="s">
        <v>1548</v>
      </c>
      <c r="C607" s="1514" t="s">
        <v>830</v>
      </c>
      <c r="E607" s="1515"/>
    </row>
    <row r="608" spans="1:5" ht="18.75">
      <c r="A608" s="1509" t="s">
        <v>1190</v>
      </c>
      <c r="B608" s="1531" t="s">
        <v>1549</v>
      </c>
      <c r="C608" s="1514" t="s">
        <v>830</v>
      </c>
      <c r="E608" s="1515"/>
    </row>
    <row r="609" spans="1:5" ht="18.75">
      <c r="A609" s="1509" t="s">
        <v>1191</v>
      </c>
      <c r="B609" s="1532" t="s">
        <v>1550</v>
      </c>
      <c r="C609" s="1514" t="s">
        <v>830</v>
      </c>
      <c r="E609" s="1515"/>
    </row>
    <row r="610" spans="1:5" ht="19.5">
      <c r="A610" s="1509" t="s">
        <v>1192</v>
      </c>
      <c r="B610" s="1533" t="s">
        <v>1551</v>
      </c>
      <c r="C610" s="1514" t="s">
        <v>830</v>
      </c>
      <c r="E610" s="1515"/>
    </row>
    <row r="611" spans="1:5" ht="19.5" thickBot="1">
      <c r="A611" s="1509" t="s">
        <v>1193</v>
      </c>
      <c r="B611" s="1535" t="s">
        <v>1552</v>
      </c>
      <c r="C611" s="1514" t="s">
        <v>830</v>
      </c>
      <c r="E611" s="1515"/>
    </row>
    <row r="612" spans="1:5" ht="18.75">
      <c r="A612" s="1509" t="s">
        <v>1194</v>
      </c>
      <c r="B612" s="1531" t="s">
        <v>1553</v>
      </c>
      <c r="C612" s="1514" t="s">
        <v>830</v>
      </c>
      <c r="E612" s="1515"/>
    </row>
    <row r="613" spans="1:5" ht="18.75">
      <c r="A613" s="1509" t="s">
        <v>1195</v>
      </c>
      <c r="B613" s="1532" t="s">
        <v>1554</v>
      </c>
      <c r="C613" s="1514" t="s">
        <v>830</v>
      </c>
      <c r="E613" s="1515"/>
    </row>
    <row r="614" spans="1:5" ht="18.75">
      <c r="A614" s="1509" t="s">
        <v>1196</v>
      </c>
      <c r="B614" s="1532" t="s">
        <v>1555</v>
      </c>
      <c r="C614" s="1514" t="s">
        <v>830</v>
      </c>
      <c r="E614" s="1515"/>
    </row>
    <row r="615" spans="1:5" ht="18.75">
      <c r="A615" s="1509" t="s">
        <v>1197</v>
      </c>
      <c r="B615" s="1532" t="s">
        <v>1556</v>
      </c>
      <c r="C615" s="1514" t="s">
        <v>830</v>
      </c>
      <c r="E615" s="1515"/>
    </row>
    <row r="616" spans="1:5" ht="18.75">
      <c r="A616" s="1509" t="s">
        <v>1198</v>
      </c>
      <c r="B616" s="1532" t="s">
        <v>1557</v>
      </c>
      <c r="C616" s="1514" t="s">
        <v>830</v>
      </c>
      <c r="E616" s="1515"/>
    </row>
    <row r="617" spans="1:5" ht="18.75">
      <c r="A617" s="1509" t="s">
        <v>1199</v>
      </c>
      <c r="B617" s="1532" t="s">
        <v>1558</v>
      </c>
      <c r="C617" s="1514" t="s">
        <v>830</v>
      </c>
      <c r="E617" s="1515"/>
    </row>
    <row r="618" spans="1:5" ht="18.75">
      <c r="A618" s="1509" t="s">
        <v>1200</v>
      </c>
      <c r="B618" s="1532" t="s">
        <v>1559</v>
      </c>
      <c r="C618" s="1514" t="s">
        <v>830</v>
      </c>
      <c r="E618" s="1515"/>
    </row>
    <row r="619" spans="1:5" ht="18.75">
      <c r="A619" s="1509" t="s">
        <v>1201</v>
      </c>
      <c r="B619" s="1532" t="s">
        <v>1560</v>
      </c>
      <c r="C619" s="1514" t="s">
        <v>830</v>
      </c>
      <c r="E619" s="1515"/>
    </row>
    <row r="620" spans="1:5" ht="19.5">
      <c r="A620" s="1509" t="s">
        <v>1202</v>
      </c>
      <c r="B620" s="1533" t="s">
        <v>1561</v>
      </c>
      <c r="C620" s="1514" t="s">
        <v>830</v>
      </c>
      <c r="E620" s="1515"/>
    </row>
    <row r="621" spans="1:5" ht="19.5" thickBot="1">
      <c r="A621" s="1509" t="s">
        <v>1203</v>
      </c>
      <c r="B621" s="1535" t="s">
        <v>1562</v>
      </c>
      <c r="C621" s="1514" t="s">
        <v>830</v>
      </c>
      <c r="E621" s="1515"/>
    </row>
    <row r="622" spans="1:5" ht="18.75">
      <c r="A622" s="1509" t="s">
        <v>1204</v>
      </c>
      <c r="B622" s="1531" t="s">
        <v>968</v>
      </c>
      <c r="C622" s="1514" t="s">
        <v>830</v>
      </c>
      <c r="E622" s="1515"/>
    </row>
    <row r="623" spans="1:5" ht="18.75">
      <c r="A623" s="1509" t="s">
        <v>1205</v>
      </c>
      <c r="B623" s="1532" t="s">
        <v>969</v>
      </c>
      <c r="C623" s="1514" t="s">
        <v>830</v>
      </c>
      <c r="E623" s="1515"/>
    </row>
    <row r="624" spans="1:5" ht="18.75">
      <c r="A624" s="1509" t="s">
        <v>1206</v>
      </c>
      <c r="B624" s="1532" t="s">
        <v>970</v>
      </c>
      <c r="C624" s="1514" t="s">
        <v>830</v>
      </c>
      <c r="E624" s="1515"/>
    </row>
    <row r="625" spans="1:5" ht="18.75">
      <c r="A625" s="1509" t="s">
        <v>1207</v>
      </c>
      <c r="B625" s="1532" t="s">
        <v>971</v>
      </c>
      <c r="C625" s="1514" t="s">
        <v>830</v>
      </c>
      <c r="E625" s="1515"/>
    </row>
    <row r="626" spans="1:5" ht="18.75">
      <c r="A626" s="1509" t="s">
        <v>1208</v>
      </c>
      <c r="B626" s="1532" t="s">
        <v>972</v>
      </c>
      <c r="C626" s="1514" t="s">
        <v>830</v>
      </c>
      <c r="E626" s="1515"/>
    </row>
    <row r="627" spans="1:5" ht="18.75">
      <c r="A627" s="1509" t="s">
        <v>1209</v>
      </c>
      <c r="B627" s="1532" t="s">
        <v>973</v>
      </c>
      <c r="C627" s="1514" t="s">
        <v>830</v>
      </c>
      <c r="E627" s="1515"/>
    </row>
    <row r="628" spans="1:5" ht="18.75">
      <c r="A628" s="1509" t="s">
        <v>1210</v>
      </c>
      <c r="B628" s="1532" t="s">
        <v>974</v>
      </c>
      <c r="C628" s="1514" t="s">
        <v>830</v>
      </c>
      <c r="E628" s="1515"/>
    </row>
    <row r="629" spans="1:5" ht="18.75">
      <c r="A629" s="1509" t="s">
        <v>1211</v>
      </c>
      <c r="B629" s="1532" t="s">
        <v>975</v>
      </c>
      <c r="C629" s="1514" t="s">
        <v>830</v>
      </c>
      <c r="E629" s="1515"/>
    </row>
    <row r="630" spans="1:5" ht="18.75">
      <c r="A630" s="1509" t="s">
        <v>1212</v>
      </c>
      <c r="B630" s="1532" t="s">
        <v>1791</v>
      </c>
      <c r="C630" s="1514" t="s">
        <v>830</v>
      </c>
      <c r="E630" s="1515"/>
    </row>
    <row r="631" spans="1:5" ht="18.75">
      <c r="A631" s="1509" t="s">
        <v>1213</v>
      </c>
      <c r="B631" s="1532" t="s">
        <v>1792</v>
      </c>
      <c r="C631" s="1514" t="s">
        <v>830</v>
      </c>
      <c r="E631" s="1515"/>
    </row>
    <row r="632" spans="1:5" ht="18.75">
      <c r="A632" s="1509" t="s">
        <v>1214</v>
      </c>
      <c r="B632" s="1532" t="s">
        <v>1793</v>
      </c>
      <c r="C632" s="1514" t="s">
        <v>830</v>
      </c>
      <c r="E632" s="1515"/>
    </row>
    <row r="633" spans="1:5" ht="18.75">
      <c r="A633" s="1509" t="s">
        <v>1215</v>
      </c>
      <c r="B633" s="1532" t="s">
        <v>1794</v>
      </c>
      <c r="C633" s="1514" t="s">
        <v>830</v>
      </c>
      <c r="E633" s="1515"/>
    </row>
    <row r="634" spans="1:5" ht="18.75">
      <c r="A634" s="1509" t="s">
        <v>1216</v>
      </c>
      <c r="B634" s="1532" t="s">
        <v>1795</v>
      </c>
      <c r="C634" s="1514" t="s">
        <v>830</v>
      </c>
      <c r="E634" s="1515"/>
    </row>
    <row r="635" spans="1:5" ht="18.75">
      <c r="A635" s="1509" t="s">
        <v>1217</v>
      </c>
      <c r="B635" s="1532" t="s">
        <v>1796</v>
      </c>
      <c r="C635" s="1514" t="s">
        <v>830</v>
      </c>
      <c r="E635" s="1515"/>
    </row>
    <row r="636" spans="1:5" ht="18.75">
      <c r="A636" s="1509" t="s">
        <v>1218</v>
      </c>
      <c r="B636" s="1532" t="s">
        <v>1797</v>
      </c>
      <c r="C636" s="1514" t="s">
        <v>830</v>
      </c>
      <c r="E636" s="1515"/>
    </row>
    <row r="637" spans="1:5" ht="18.75">
      <c r="A637" s="1509" t="s">
        <v>1219</v>
      </c>
      <c r="B637" s="1532" t="s">
        <v>1798</v>
      </c>
      <c r="C637" s="1514" t="s">
        <v>830</v>
      </c>
      <c r="E637" s="1515"/>
    </row>
    <row r="638" spans="1:5" ht="18.75">
      <c r="A638" s="1509" t="s">
        <v>1220</v>
      </c>
      <c r="B638" s="1532" t="s">
        <v>1799</v>
      </c>
      <c r="C638" s="1514" t="s">
        <v>830</v>
      </c>
      <c r="E638" s="1515"/>
    </row>
    <row r="639" spans="1:5" ht="18.75">
      <c r="A639" s="1509" t="s">
        <v>1221</v>
      </c>
      <c r="B639" s="1532" t="s">
        <v>1800</v>
      </c>
      <c r="C639" s="1514" t="s">
        <v>830</v>
      </c>
      <c r="E639" s="1515"/>
    </row>
    <row r="640" spans="1:5" ht="18.75">
      <c r="A640" s="1509" t="s">
        <v>1222</v>
      </c>
      <c r="B640" s="1532" t="s">
        <v>1801</v>
      </c>
      <c r="C640" s="1514" t="s">
        <v>830</v>
      </c>
      <c r="E640" s="1515"/>
    </row>
    <row r="641" spans="1:5" ht="18.75">
      <c r="A641" s="1509" t="s">
        <v>1223</v>
      </c>
      <c r="B641" s="1532" t="s">
        <v>1802</v>
      </c>
      <c r="C641" s="1514" t="s">
        <v>830</v>
      </c>
      <c r="E641" s="1515"/>
    </row>
    <row r="642" spans="1:5" ht="18.75">
      <c r="A642" s="1509" t="s">
        <v>1224</v>
      </c>
      <c r="B642" s="1532" t="s">
        <v>1803</v>
      </c>
      <c r="C642" s="1514" t="s">
        <v>830</v>
      </c>
      <c r="E642" s="1515"/>
    </row>
    <row r="643" spans="1:5" ht="18.75">
      <c r="A643" s="1509" t="s">
        <v>1225</v>
      </c>
      <c r="B643" s="1532" t="s">
        <v>1804</v>
      </c>
      <c r="C643" s="1514" t="s">
        <v>830</v>
      </c>
      <c r="E643" s="1515"/>
    </row>
    <row r="644" spans="1:5" ht="18.75">
      <c r="A644" s="1509" t="s">
        <v>1226</v>
      </c>
      <c r="B644" s="1532" t="s">
        <v>1805</v>
      </c>
      <c r="C644" s="1514" t="s">
        <v>830</v>
      </c>
      <c r="E644" s="1515"/>
    </row>
    <row r="645" spans="1:5" ht="18.75">
      <c r="A645" s="1509" t="s">
        <v>1227</v>
      </c>
      <c r="B645" s="1532" t="s">
        <v>1806</v>
      </c>
      <c r="C645" s="1514" t="s">
        <v>830</v>
      </c>
      <c r="E645" s="1515"/>
    </row>
    <row r="646" spans="1:5" ht="20.25" thickBot="1">
      <c r="A646" s="1509" t="s">
        <v>1228</v>
      </c>
      <c r="B646" s="1540" t="s">
        <v>1807</v>
      </c>
      <c r="C646" s="1514" t="s">
        <v>830</v>
      </c>
      <c r="E646" s="1515"/>
    </row>
    <row r="647" spans="1:5" ht="18.75">
      <c r="A647" s="1509" t="s">
        <v>1229</v>
      </c>
      <c r="B647" s="1531" t="s">
        <v>1563</v>
      </c>
      <c r="C647" s="1514" t="s">
        <v>830</v>
      </c>
      <c r="E647" s="1515"/>
    </row>
    <row r="648" spans="1:5" ht="18.75">
      <c r="A648" s="1509" t="s">
        <v>1230</v>
      </c>
      <c r="B648" s="1532" t="s">
        <v>1564</v>
      </c>
      <c r="C648" s="1514" t="s">
        <v>830</v>
      </c>
      <c r="E648" s="1515"/>
    </row>
    <row r="649" spans="1:5" ht="18.75">
      <c r="A649" s="1509" t="s">
        <v>1231</v>
      </c>
      <c r="B649" s="1532" t="s">
        <v>1565</v>
      </c>
      <c r="C649" s="1514" t="s">
        <v>830</v>
      </c>
      <c r="E649" s="1515"/>
    </row>
    <row r="650" spans="1:5" ht="18.75">
      <c r="A650" s="1509" t="s">
        <v>1232</v>
      </c>
      <c r="B650" s="1532" t="s">
        <v>1566</v>
      </c>
      <c r="C650" s="1514" t="s">
        <v>830</v>
      </c>
      <c r="E650" s="1515"/>
    </row>
    <row r="651" spans="1:5" ht="18.75">
      <c r="A651" s="1509" t="s">
        <v>1233</v>
      </c>
      <c r="B651" s="1532" t="s">
        <v>1567</v>
      </c>
      <c r="C651" s="1514" t="s">
        <v>830</v>
      </c>
      <c r="E651" s="1515"/>
    </row>
    <row r="652" spans="1:5" ht="18.75">
      <c r="A652" s="1509" t="s">
        <v>1234</v>
      </c>
      <c r="B652" s="1532" t="s">
        <v>1568</v>
      </c>
      <c r="C652" s="1514" t="s">
        <v>830</v>
      </c>
      <c r="E652" s="1515"/>
    </row>
    <row r="653" spans="1:5" ht="18.75">
      <c r="A653" s="1509" t="s">
        <v>1235</v>
      </c>
      <c r="B653" s="1532" t="s">
        <v>1569</v>
      </c>
      <c r="C653" s="1514" t="s">
        <v>830</v>
      </c>
      <c r="E653" s="1515"/>
    </row>
    <row r="654" spans="1:5" ht="18.75">
      <c r="A654" s="1509" t="s">
        <v>1236</v>
      </c>
      <c r="B654" s="1532" t="s">
        <v>1570</v>
      </c>
      <c r="C654" s="1514" t="s">
        <v>830</v>
      </c>
      <c r="E654" s="1515"/>
    </row>
    <row r="655" spans="1:5" ht="18.75">
      <c r="A655" s="1509" t="s">
        <v>1237</v>
      </c>
      <c r="B655" s="1532" t="s">
        <v>1571</v>
      </c>
      <c r="C655" s="1514" t="s">
        <v>830</v>
      </c>
      <c r="E655" s="1515"/>
    </row>
    <row r="656" spans="1:5" ht="18.75">
      <c r="A656" s="1509" t="s">
        <v>1238</v>
      </c>
      <c r="B656" s="1532" t="s">
        <v>1572</v>
      </c>
      <c r="C656" s="1514" t="s">
        <v>830</v>
      </c>
      <c r="E656" s="1515"/>
    </row>
    <row r="657" spans="1:5" ht="18.75">
      <c r="A657" s="1509" t="s">
        <v>1239</v>
      </c>
      <c r="B657" s="1532" t="s">
        <v>1573</v>
      </c>
      <c r="C657" s="1514" t="s">
        <v>830</v>
      </c>
      <c r="E657" s="1515"/>
    </row>
    <row r="658" spans="1:5" ht="18.75">
      <c r="A658" s="1509" t="s">
        <v>1240</v>
      </c>
      <c r="B658" s="1532" t="s">
        <v>1574</v>
      </c>
      <c r="C658" s="1514" t="s">
        <v>830</v>
      </c>
      <c r="E658" s="1515"/>
    </row>
    <row r="659" spans="1:5" ht="18.75">
      <c r="A659" s="1509" t="s">
        <v>1241</v>
      </c>
      <c r="B659" s="1532" t="s">
        <v>1575</v>
      </c>
      <c r="C659" s="1514" t="s">
        <v>830</v>
      </c>
      <c r="E659" s="1515"/>
    </row>
    <row r="660" spans="1:5" ht="18.75">
      <c r="A660" s="1509" t="s">
        <v>1242</v>
      </c>
      <c r="B660" s="1532" t="s">
        <v>1576</v>
      </c>
      <c r="C660" s="1514" t="s">
        <v>830</v>
      </c>
      <c r="E660" s="1515"/>
    </row>
    <row r="661" spans="1:5" ht="18.75">
      <c r="A661" s="1509" t="s">
        <v>1243</v>
      </c>
      <c r="B661" s="1532" t="s">
        <v>1577</v>
      </c>
      <c r="C661" s="1514" t="s">
        <v>830</v>
      </c>
      <c r="E661" s="1515"/>
    </row>
    <row r="662" spans="1:5" ht="18.75">
      <c r="A662" s="1509" t="s">
        <v>1244</v>
      </c>
      <c r="B662" s="1532" t="s">
        <v>1578</v>
      </c>
      <c r="C662" s="1514" t="s">
        <v>830</v>
      </c>
      <c r="E662" s="1515"/>
    </row>
    <row r="663" spans="1:5" ht="18.75">
      <c r="A663" s="1509" t="s">
        <v>1245</v>
      </c>
      <c r="B663" s="1532" t="s">
        <v>1579</v>
      </c>
      <c r="C663" s="1514" t="s">
        <v>830</v>
      </c>
      <c r="E663" s="1515"/>
    </row>
    <row r="664" spans="1:5" ht="18.75">
      <c r="A664" s="1509" t="s">
        <v>1246</v>
      </c>
      <c r="B664" s="1532" t="s">
        <v>1580</v>
      </c>
      <c r="C664" s="1514" t="s">
        <v>830</v>
      </c>
      <c r="E664" s="1515"/>
    </row>
    <row r="665" spans="1:5" ht="18.75">
      <c r="A665" s="1509" t="s">
        <v>1247</v>
      </c>
      <c r="B665" s="1532" t="s">
        <v>1581</v>
      </c>
      <c r="C665" s="1514" t="s">
        <v>830</v>
      </c>
      <c r="E665" s="1515"/>
    </row>
    <row r="666" spans="1:5" ht="18.75">
      <c r="A666" s="1509" t="s">
        <v>1248</v>
      </c>
      <c r="B666" s="1532" t="s">
        <v>1582</v>
      </c>
      <c r="C666" s="1514" t="s">
        <v>830</v>
      </c>
      <c r="E666" s="1515"/>
    </row>
    <row r="667" spans="1:5" ht="18.75">
      <c r="A667" s="1509" t="s">
        <v>1249</v>
      </c>
      <c r="B667" s="1532" t="s">
        <v>1583</v>
      </c>
      <c r="C667" s="1514" t="s">
        <v>830</v>
      </c>
      <c r="E667" s="1515"/>
    </row>
    <row r="668" spans="1:5" ht="19.5" thickBot="1">
      <c r="A668" s="1509" t="s">
        <v>1250</v>
      </c>
      <c r="B668" s="1535" t="s">
        <v>1584</v>
      </c>
      <c r="C668" s="1514" t="s">
        <v>830</v>
      </c>
      <c r="E668" s="1515"/>
    </row>
    <row r="669" spans="1:5" ht="18.75">
      <c r="A669" s="1509" t="s">
        <v>1251</v>
      </c>
      <c r="B669" s="1531" t="s">
        <v>1585</v>
      </c>
      <c r="C669" s="1514" t="s">
        <v>830</v>
      </c>
      <c r="E669" s="1515"/>
    </row>
    <row r="670" spans="1:5" ht="18.75">
      <c r="A670" s="1509" t="s">
        <v>1252</v>
      </c>
      <c r="B670" s="1532" t="s">
        <v>1586</v>
      </c>
      <c r="C670" s="1514" t="s">
        <v>830</v>
      </c>
      <c r="E670" s="1515"/>
    </row>
    <row r="671" spans="1:5" ht="18.75">
      <c r="A671" s="1509" t="s">
        <v>1253</v>
      </c>
      <c r="B671" s="1532" t="s">
        <v>1587</v>
      </c>
      <c r="C671" s="1514" t="s">
        <v>830</v>
      </c>
      <c r="E671" s="1515"/>
    </row>
    <row r="672" spans="1:5" ht="18.75">
      <c r="A672" s="1509" t="s">
        <v>1254</v>
      </c>
      <c r="B672" s="1532" t="s">
        <v>1588</v>
      </c>
      <c r="C672" s="1514" t="s">
        <v>830</v>
      </c>
      <c r="E672" s="1515"/>
    </row>
    <row r="673" spans="1:5" ht="18.75">
      <c r="A673" s="1509" t="s">
        <v>1255</v>
      </c>
      <c r="B673" s="1532" t="s">
        <v>1589</v>
      </c>
      <c r="C673" s="1514" t="s">
        <v>830</v>
      </c>
      <c r="E673" s="1515"/>
    </row>
    <row r="674" spans="1:5" ht="18.75">
      <c r="A674" s="1509" t="s">
        <v>1256</v>
      </c>
      <c r="B674" s="1532" t="s">
        <v>1590</v>
      </c>
      <c r="C674" s="1514" t="s">
        <v>830</v>
      </c>
      <c r="E674" s="1515"/>
    </row>
    <row r="675" spans="1:5" ht="18.75">
      <c r="A675" s="1509" t="s">
        <v>1257</v>
      </c>
      <c r="B675" s="1532" t="s">
        <v>1591</v>
      </c>
      <c r="C675" s="1514" t="s">
        <v>830</v>
      </c>
      <c r="E675" s="1515"/>
    </row>
    <row r="676" spans="1:5" ht="18.75">
      <c r="A676" s="1509" t="s">
        <v>1258</v>
      </c>
      <c r="B676" s="1532" t="s">
        <v>1592</v>
      </c>
      <c r="C676" s="1514" t="s">
        <v>830</v>
      </c>
      <c r="E676" s="1515"/>
    </row>
    <row r="677" spans="1:5" ht="18.75">
      <c r="A677" s="1509" t="s">
        <v>1259</v>
      </c>
      <c r="B677" s="1532" t="s">
        <v>1593</v>
      </c>
      <c r="C677" s="1514" t="s">
        <v>830</v>
      </c>
      <c r="E677" s="1515"/>
    </row>
    <row r="678" spans="1:5" ht="19.5">
      <c r="A678" s="1509" t="s">
        <v>1260</v>
      </c>
      <c r="B678" s="1533" t="s">
        <v>1594</v>
      </c>
      <c r="C678" s="1514" t="s">
        <v>830</v>
      </c>
      <c r="E678" s="1515"/>
    </row>
    <row r="679" spans="1:5" ht="19.5" thickBot="1">
      <c r="A679" s="1509" t="s">
        <v>1261</v>
      </c>
      <c r="B679" s="1535" t="s">
        <v>1595</v>
      </c>
      <c r="C679" s="1514" t="s">
        <v>830</v>
      </c>
      <c r="E679" s="1515"/>
    </row>
    <row r="680" spans="1:5" ht="18.75">
      <c r="A680" s="1509" t="s">
        <v>1262</v>
      </c>
      <c r="B680" s="1531" t="s">
        <v>1596</v>
      </c>
      <c r="C680" s="1514" t="s">
        <v>830</v>
      </c>
      <c r="E680" s="1515"/>
    </row>
    <row r="681" spans="1:5" ht="18.75">
      <c r="A681" s="1509" t="s">
        <v>1263</v>
      </c>
      <c r="B681" s="1532" t="s">
        <v>1597</v>
      </c>
      <c r="C681" s="1514" t="s">
        <v>830</v>
      </c>
      <c r="E681" s="1515"/>
    </row>
    <row r="682" spans="1:5" ht="18.75">
      <c r="A682" s="1509" t="s">
        <v>1264</v>
      </c>
      <c r="B682" s="1532" t="s">
        <v>1598</v>
      </c>
      <c r="C682" s="1514" t="s">
        <v>830</v>
      </c>
      <c r="E682" s="1515"/>
    </row>
    <row r="683" spans="1:5" ht="18.75">
      <c r="A683" s="1509" t="s">
        <v>1265</v>
      </c>
      <c r="B683" s="1532" t="s">
        <v>1599</v>
      </c>
      <c r="C683" s="1514" t="s">
        <v>830</v>
      </c>
      <c r="E683" s="1515"/>
    </row>
    <row r="684" spans="1:5" ht="20.25" thickBot="1">
      <c r="A684" s="1509" t="s">
        <v>1266</v>
      </c>
      <c r="B684" s="1540" t="s">
        <v>1600</v>
      </c>
      <c r="C684" s="1514" t="s">
        <v>830</v>
      </c>
      <c r="E684" s="1515"/>
    </row>
    <row r="685" spans="1:5" ht="18.75">
      <c r="A685" s="1509" t="s">
        <v>1267</v>
      </c>
      <c r="B685" s="1531" t="s">
        <v>1601</v>
      </c>
      <c r="C685" s="1514" t="s">
        <v>830</v>
      </c>
      <c r="E685" s="1515"/>
    </row>
    <row r="686" spans="1:5" ht="18.75">
      <c r="A686" s="1509" t="s">
        <v>1268</v>
      </c>
      <c r="B686" s="1532" t="s">
        <v>1602</v>
      </c>
      <c r="C686" s="1514" t="s">
        <v>830</v>
      </c>
      <c r="E686" s="1515"/>
    </row>
    <row r="687" spans="1:5" ht="18.75">
      <c r="A687" s="1509" t="s">
        <v>1269</v>
      </c>
      <c r="B687" s="1532" t="s">
        <v>1603</v>
      </c>
      <c r="C687" s="1514" t="s">
        <v>830</v>
      </c>
      <c r="E687" s="1515"/>
    </row>
    <row r="688" spans="1:5" ht="18.75">
      <c r="A688" s="1509" t="s">
        <v>1270</v>
      </c>
      <c r="B688" s="1532" t="s">
        <v>1604</v>
      </c>
      <c r="C688" s="1514" t="s">
        <v>830</v>
      </c>
      <c r="E688" s="1515"/>
    </row>
    <row r="689" spans="1:5" ht="18.75">
      <c r="A689" s="1509" t="s">
        <v>1271</v>
      </c>
      <c r="B689" s="1532" t="s">
        <v>1605</v>
      </c>
      <c r="C689" s="1514" t="s">
        <v>830</v>
      </c>
      <c r="E689" s="1515"/>
    </row>
    <row r="690" spans="1:5" ht="18.75">
      <c r="A690" s="1509" t="s">
        <v>1272</v>
      </c>
      <c r="B690" s="1532" t="s">
        <v>1606</v>
      </c>
      <c r="C690" s="1514" t="s">
        <v>830</v>
      </c>
      <c r="E690" s="1515"/>
    </row>
    <row r="691" spans="1:5" ht="18.75">
      <c r="A691" s="1509" t="s">
        <v>1273</v>
      </c>
      <c r="B691" s="1532" t="s">
        <v>1607</v>
      </c>
      <c r="C691" s="1514" t="s">
        <v>830</v>
      </c>
      <c r="E691" s="1515"/>
    </row>
    <row r="692" spans="1:5" ht="18.75">
      <c r="A692" s="1509" t="s">
        <v>1274</v>
      </c>
      <c r="B692" s="1532" t="s">
        <v>1608</v>
      </c>
      <c r="C692" s="1514" t="s">
        <v>830</v>
      </c>
      <c r="E692" s="1515"/>
    </row>
    <row r="693" spans="1:5" ht="18.75">
      <c r="A693" s="1509" t="s">
        <v>1275</v>
      </c>
      <c r="B693" s="1532" t="s">
        <v>1609</v>
      </c>
      <c r="C693" s="1514" t="s">
        <v>830</v>
      </c>
      <c r="E693" s="1515"/>
    </row>
    <row r="694" spans="1:5" ht="18.75">
      <c r="A694" s="1509" t="s">
        <v>1276</v>
      </c>
      <c r="B694" s="1532" t="s">
        <v>1610</v>
      </c>
      <c r="C694" s="1514" t="s">
        <v>830</v>
      </c>
      <c r="E694" s="1515"/>
    </row>
    <row r="695" spans="1:5" ht="20.25" thickBot="1">
      <c r="A695" s="1509" t="s">
        <v>1277</v>
      </c>
      <c r="B695" s="1540" t="s">
        <v>1611</v>
      </c>
      <c r="C695" s="1514" t="s">
        <v>830</v>
      </c>
      <c r="E695" s="1515"/>
    </row>
    <row r="696" spans="1:5" ht="18.75">
      <c r="A696" s="1509" t="s">
        <v>1278</v>
      </c>
      <c r="B696" s="1531" t="s">
        <v>1612</v>
      </c>
      <c r="C696" s="1514" t="s">
        <v>830</v>
      </c>
      <c r="E696" s="1515"/>
    </row>
    <row r="697" spans="1:5" ht="18.75">
      <c r="A697" s="1509" t="s">
        <v>1279</v>
      </c>
      <c r="B697" s="1532" t="s">
        <v>1613</v>
      </c>
      <c r="C697" s="1514" t="s">
        <v>830</v>
      </c>
      <c r="E697" s="1515"/>
    </row>
    <row r="698" spans="1:5" ht="18.75">
      <c r="A698" s="1509" t="s">
        <v>1280</v>
      </c>
      <c r="B698" s="1532" t="s">
        <v>1614</v>
      </c>
      <c r="C698" s="1514" t="s">
        <v>830</v>
      </c>
      <c r="E698" s="1515"/>
    </row>
    <row r="699" spans="1:5" ht="18.75">
      <c r="A699" s="1509" t="s">
        <v>1281</v>
      </c>
      <c r="B699" s="1532" t="s">
        <v>1615</v>
      </c>
      <c r="C699" s="1514" t="s">
        <v>830</v>
      </c>
      <c r="E699" s="1515"/>
    </row>
    <row r="700" spans="1:5" ht="18.75">
      <c r="A700" s="1509" t="s">
        <v>1282</v>
      </c>
      <c r="B700" s="1532" t="s">
        <v>1616</v>
      </c>
      <c r="C700" s="1514" t="s">
        <v>830</v>
      </c>
      <c r="E700" s="1515"/>
    </row>
    <row r="701" spans="1:5" ht="18.75">
      <c r="A701" s="1509" t="s">
        <v>1283</v>
      </c>
      <c r="B701" s="1532" t="s">
        <v>1617</v>
      </c>
      <c r="C701" s="1514" t="s">
        <v>830</v>
      </c>
      <c r="E701" s="1515"/>
    </row>
    <row r="702" spans="1:5" ht="18.75">
      <c r="A702" s="1509" t="s">
        <v>1284</v>
      </c>
      <c r="B702" s="1532" t="s">
        <v>1618</v>
      </c>
      <c r="C702" s="1514" t="s">
        <v>830</v>
      </c>
      <c r="E702" s="1515"/>
    </row>
    <row r="703" spans="1:5" ht="18.75">
      <c r="A703" s="1509" t="s">
        <v>1285</v>
      </c>
      <c r="B703" s="1532" t="s">
        <v>1619</v>
      </c>
      <c r="C703" s="1514" t="s">
        <v>830</v>
      </c>
      <c r="E703" s="1515"/>
    </row>
    <row r="704" spans="1:5" ht="18.75">
      <c r="A704" s="1509" t="s">
        <v>1286</v>
      </c>
      <c r="B704" s="1532" t="s">
        <v>1620</v>
      </c>
      <c r="C704" s="1514" t="s">
        <v>830</v>
      </c>
      <c r="E704" s="1515"/>
    </row>
    <row r="705" spans="1:5" ht="20.25" thickBot="1">
      <c r="A705" s="1509" t="s">
        <v>1287</v>
      </c>
      <c r="B705" s="1540" t="s">
        <v>1621</v>
      </c>
      <c r="C705" s="1514" t="s">
        <v>830</v>
      </c>
      <c r="E705" s="1515"/>
    </row>
    <row r="706" spans="1:5" ht="18.75">
      <c r="A706" s="1509" t="s">
        <v>1288</v>
      </c>
      <c r="B706" s="1531" t="s">
        <v>1622</v>
      </c>
      <c r="C706" s="1514" t="s">
        <v>830</v>
      </c>
      <c r="E706" s="1515"/>
    </row>
    <row r="707" spans="1:5" ht="18.75">
      <c r="A707" s="1509" t="s">
        <v>1289</v>
      </c>
      <c r="B707" s="1532" t="s">
        <v>1623</v>
      </c>
      <c r="C707" s="1514" t="s">
        <v>830</v>
      </c>
      <c r="E707" s="1515"/>
    </row>
    <row r="708" spans="1:5" ht="18.75">
      <c r="A708" s="1509" t="s">
        <v>1290</v>
      </c>
      <c r="B708" s="1532" t="s">
        <v>1624</v>
      </c>
      <c r="C708" s="1514" t="s">
        <v>830</v>
      </c>
      <c r="E708" s="1515"/>
    </row>
    <row r="709" spans="1:5" ht="18.75">
      <c r="A709" s="1509" t="s">
        <v>1291</v>
      </c>
      <c r="B709" s="1532" t="s">
        <v>1625</v>
      </c>
      <c r="C709" s="1514" t="s">
        <v>830</v>
      </c>
      <c r="E709" s="1515"/>
    </row>
    <row r="710" spans="1:5" ht="20.25" thickBot="1">
      <c r="A710" s="1509" t="s">
        <v>1292</v>
      </c>
      <c r="B710" s="1540" t="s">
        <v>1626</v>
      </c>
      <c r="C710" s="1514" t="s">
        <v>830</v>
      </c>
      <c r="E710" s="1515"/>
    </row>
    <row r="711" spans="1:5" ht="19.5">
      <c r="A711" s="1541"/>
      <c r="B711" s="1542"/>
      <c r="C711" s="1514"/>
      <c r="E711" s="1515"/>
    </row>
    <row r="712" spans="1:3" ht="14.25">
      <c r="A712" s="1543" t="s">
        <v>1835</v>
      </c>
      <c r="B712" s="1544" t="s">
        <v>1834</v>
      </c>
      <c r="C712" s="1543" t="s">
        <v>1835</v>
      </c>
    </row>
    <row r="713" spans="1:3" ht="14.25">
      <c r="A713" s="1545"/>
      <c r="B713" s="1546">
        <v>42766</v>
      </c>
      <c r="C713" s="1545" t="s">
        <v>1293</v>
      </c>
    </row>
    <row r="714" spans="1:3" ht="14.25">
      <c r="A714" s="1545"/>
      <c r="B714" s="1546">
        <v>42794</v>
      </c>
      <c r="C714" s="1545" t="s">
        <v>1294</v>
      </c>
    </row>
    <row r="715" spans="1:3" ht="14.25">
      <c r="A715" s="1545"/>
      <c r="B715" s="1546">
        <v>42825</v>
      </c>
      <c r="C715" s="1545" t="s">
        <v>1295</v>
      </c>
    </row>
    <row r="716" spans="1:3" ht="14.25">
      <c r="A716" s="1545"/>
      <c r="B716" s="1546">
        <v>42855</v>
      </c>
      <c r="C716" s="1545" t="s">
        <v>1296</v>
      </c>
    </row>
    <row r="717" spans="1:3" ht="14.25">
      <c r="A717" s="1545"/>
      <c r="B717" s="1546">
        <v>42886</v>
      </c>
      <c r="C717" s="1545" t="s">
        <v>1297</v>
      </c>
    </row>
    <row r="718" spans="1:3" ht="14.25">
      <c r="A718" s="1545"/>
      <c r="B718" s="1546">
        <v>42916</v>
      </c>
      <c r="C718" s="1545" t="s">
        <v>1298</v>
      </c>
    </row>
    <row r="719" spans="1:3" ht="14.25">
      <c r="A719" s="1545"/>
      <c r="B719" s="1546">
        <v>42947</v>
      </c>
      <c r="C719" s="1545" t="s">
        <v>1299</v>
      </c>
    </row>
    <row r="720" spans="1:3" ht="14.25">
      <c r="A720" s="1545"/>
      <c r="B720" s="1546">
        <v>42978</v>
      </c>
      <c r="C720" s="1545" t="s">
        <v>1300</v>
      </c>
    </row>
    <row r="721" spans="1:3" ht="14.25">
      <c r="A721" s="1545"/>
      <c r="B721" s="1546">
        <v>43008</v>
      </c>
      <c r="C721" s="1545" t="s">
        <v>1301</v>
      </c>
    </row>
    <row r="722" spans="1:3" ht="14.25">
      <c r="A722" s="1545"/>
      <c r="B722" s="1546">
        <v>43039</v>
      </c>
      <c r="C722" s="1545" t="s">
        <v>1302</v>
      </c>
    </row>
    <row r="723" spans="1:3" ht="14.25">
      <c r="A723" s="1545"/>
      <c r="B723" s="1546">
        <v>43069</v>
      </c>
      <c r="C723" s="1545" t="s">
        <v>1303</v>
      </c>
    </row>
    <row r="724" spans="1:3" ht="14.25">
      <c r="A724" s="1545"/>
      <c r="B724" s="1546">
        <v>43100</v>
      </c>
      <c r="C724" s="1545" t="s">
        <v>1304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1748</v>
      </c>
      <c r="B1" s="61">
        <v>138</v>
      </c>
      <c r="I1" s="61"/>
    </row>
    <row r="2" spans="1:9" ht="12.75">
      <c r="A2" s="61" t="s">
        <v>1749</v>
      </c>
      <c r="B2" s="61" t="s">
        <v>1676</v>
      </c>
      <c r="I2" s="61"/>
    </row>
    <row r="3" spans="1:9" ht="12.75">
      <c r="A3" s="61" t="s">
        <v>1750</v>
      </c>
      <c r="B3" s="61" t="s">
        <v>1677</v>
      </c>
      <c r="I3" s="61"/>
    </row>
    <row r="4" spans="1:9" ht="15.75">
      <c r="A4" s="61" t="s">
        <v>1751</v>
      </c>
      <c r="B4" s="61" t="s">
        <v>507</v>
      </c>
      <c r="C4" s="66"/>
      <c r="I4" s="61"/>
    </row>
    <row r="5" spans="1:3" ht="31.5" customHeight="1">
      <c r="A5" s="61" t="s">
        <v>1752</v>
      </c>
      <c r="B5" s="78"/>
      <c r="C5" s="78"/>
    </row>
    <row r="6" spans="1:2" ht="12.75">
      <c r="A6" s="67"/>
      <c r="B6" s="68"/>
    </row>
    <row r="8" spans="2:9" ht="12.75">
      <c r="B8" s="61" t="s">
        <v>506</v>
      </c>
      <c r="I8" s="61"/>
    </row>
    <row r="9" ht="12.75">
      <c r="I9" s="61"/>
    </row>
    <row r="10" ht="12.75">
      <c r="I10" s="61"/>
    </row>
    <row r="11" spans="1:21" ht="18">
      <c r="A11" s="61" t="s">
        <v>1832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29"/>
      <c r="K13" s="1330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8"/>
      <c r="I14" s="1769">
        <f>$B$7</f>
        <v>0</v>
      </c>
      <c r="J14" s="1770"/>
      <c r="K14" s="177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82</v>
      </c>
      <c r="M15" s="406" t="s">
        <v>1876</v>
      </c>
      <c r="N15" s="238"/>
      <c r="O15" s="1326" t="s">
        <v>508</v>
      </c>
      <c r="P15" s="1327"/>
      <c r="Q15" s="1328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36">
        <f>$B$9</f>
        <v>0</v>
      </c>
      <c r="J16" s="1737"/>
      <c r="K16" s="1738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9">
        <f>$B$12</f>
        <v>0</v>
      </c>
      <c r="J19" s="1800"/>
      <c r="K19" s="1801"/>
      <c r="L19" s="410" t="s">
        <v>1932</v>
      </c>
      <c r="M19" s="1324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5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1933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1" t="s">
        <v>83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1753</v>
      </c>
      <c r="L23" s="1705" t="s">
        <v>1678</v>
      </c>
      <c r="M23" s="1706"/>
      <c r="N23" s="1706"/>
      <c r="O23" s="1707"/>
      <c r="P23" s="1714" t="s">
        <v>1679</v>
      </c>
      <c r="Q23" s="1715"/>
      <c r="R23" s="1715"/>
      <c r="S23" s="1716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710</v>
      </c>
      <c r="J24" s="252" t="s">
        <v>84</v>
      </c>
      <c r="K24" s="253" t="s">
        <v>1754</v>
      </c>
      <c r="L24" s="1367">
        <f>$E$20</f>
        <v>0</v>
      </c>
      <c r="M24" s="1371">
        <f>$F$20</f>
        <v>0</v>
      </c>
      <c r="N24" s="1372">
        <f>$G$20</f>
        <v>0</v>
      </c>
      <c r="O24" s="1373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27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1784</v>
      </c>
      <c r="L25" s="142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9"/>
      <c r="J26" s="1559" t="e">
        <f>VLOOKUP(K26,OP_LIST2,2,FALSE)</f>
        <v>#N/A</v>
      </c>
      <c r="K26" s="1426"/>
      <c r="L26" s="389"/>
      <c r="M26" s="1409"/>
      <c r="N26" s="1410"/>
      <c r="O26" s="1411"/>
      <c r="P26" s="1409"/>
      <c r="Q26" s="1410"/>
      <c r="R26" s="1411"/>
      <c r="S26" s="1408"/>
      <c r="T26" s="7">
        <f>(IF($E146&lt;&gt;0,$M$2,IF($L146&lt;&gt;0,$M$2,"")))</f>
      </c>
      <c r="U26" s="8"/>
    </row>
    <row r="27" spans="1:21" ht="15.75">
      <c r="A27" s="61">
        <v>16</v>
      </c>
      <c r="I27" s="1422"/>
      <c r="J27" s="1427">
        <f>VLOOKUP(K28,EBK_DEIN2,2,FALSE)</f>
        <v>0</v>
      </c>
      <c r="K27" s="1426" t="s">
        <v>1833</v>
      </c>
      <c r="L27" s="389"/>
      <c r="M27" s="1412"/>
      <c r="N27" s="1413"/>
      <c r="O27" s="1414"/>
      <c r="P27" s="1412"/>
      <c r="Q27" s="1413"/>
      <c r="R27" s="1414"/>
      <c r="S27" s="1408"/>
      <c r="T27" s="7">
        <f>(IF($E146&lt;&gt;0,$M$2,IF($L146&lt;&gt;0,$M$2,"")))</f>
      </c>
      <c r="U27" s="8"/>
    </row>
    <row r="28" spans="1:21" ht="15.75">
      <c r="A28" s="61">
        <v>17</v>
      </c>
      <c r="I28" s="1418"/>
      <c r="J28" s="1548">
        <f>+J27</f>
        <v>0</v>
      </c>
      <c r="K28" s="1420" t="s">
        <v>1028</v>
      </c>
      <c r="L28" s="389"/>
      <c r="M28" s="1412"/>
      <c r="N28" s="1413"/>
      <c r="O28" s="1414"/>
      <c r="P28" s="1412"/>
      <c r="Q28" s="1413"/>
      <c r="R28" s="1414"/>
      <c r="S28" s="1408"/>
      <c r="T28" s="7">
        <f>(IF($E146&lt;&gt;0,$M$2,IF($L146&lt;&gt;0,$M$2,"")))</f>
      </c>
      <c r="U28" s="8"/>
    </row>
    <row r="29" spans="1:21" ht="15">
      <c r="A29" s="61">
        <v>18</v>
      </c>
      <c r="I29" s="1424"/>
      <c r="J29" s="1421"/>
      <c r="K29" s="1425" t="s">
        <v>1755</v>
      </c>
      <c r="L29" s="389"/>
      <c r="M29" s="1415"/>
      <c r="N29" s="1416"/>
      <c r="O29" s="1417"/>
      <c r="P29" s="1415"/>
      <c r="Q29" s="1416"/>
      <c r="R29" s="1417"/>
      <c r="S29" s="1408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34" t="s">
        <v>1785</v>
      </c>
      <c r="K30" s="1735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1786</v>
      </c>
      <c r="L31" s="282">
        <f>M31+N31+O31</f>
        <v>0</v>
      </c>
      <c r="M31" s="152"/>
      <c r="N31" s="153"/>
      <c r="O31" s="1383"/>
      <c r="P31" s="152"/>
      <c r="Q31" s="153"/>
      <c r="R31" s="1383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1787</v>
      </c>
      <c r="L32" s="288">
        <f>M32+N32+O32</f>
        <v>0</v>
      </c>
      <c r="M32" s="173"/>
      <c r="N32" s="174"/>
      <c r="O32" s="1389"/>
      <c r="P32" s="173"/>
      <c r="Q32" s="174"/>
      <c r="R32" s="1389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30" t="s">
        <v>1788</v>
      </c>
      <c r="K33" s="1731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1789</v>
      </c>
      <c r="L34" s="282">
        <f>M34+N34+O34</f>
        <v>0</v>
      </c>
      <c r="M34" s="152"/>
      <c r="N34" s="153"/>
      <c r="O34" s="1383"/>
      <c r="P34" s="152"/>
      <c r="Q34" s="153"/>
      <c r="R34" s="1383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1790</v>
      </c>
      <c r="L35" s="296">
        <f>M35+N35+O35</f>
        <v>0</v>
      </c>
      <c r="M35" s="158"/>
      <c r="N35" s="159"/>
      <c r="O35" s="1388"/>
      <c r="P35" s="158"/>
      <c r="Q35" s="159"/>
      <c r="R35" s="1388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223</v>
      </c>
      <c r="L36" s="296">
        <f>M36+N36+O36</f>
        <v>0</v>
      </c>
      <c r="M36" s="158"/>
      <c r="N36" s="159"/>
      <c r="O36" s="1388"/>
      <c r="P36" s="158"/>
      <c r="Q36" s="159"/>
      <c r="R36" s="1388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224</v>
      </c>
      <c r="L37" s="296">
        <f>M37+N37+O37</f>
        <v>0</v>
      </c>
      <c r="M37" s="158"/>
      <c r="N37" s="159"/>
      <c r="O37" s="1388"/>
      <c r="P37" s="158"/>
      <c r="Q37" s="159"/>
      <c r="R37" s="1388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225</v>
      </c>
      <c r="L38" s="288">
        <f>M38+N38+O38</f>
        <v>0</v>
      </c>
      <c r="M38" s="173"/>
      <c r="N38" s="174"/>
      <c r="O38" s="1389"/>
      <c r="P38" s="173"/>
      <c r="Q38" s="174"/>
      <c r="R38" s="1389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32" t="s">
        <v>843</v>
      </c>
      <c r="K39" s="1733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844</v>
      </c>
      <c r="L40" s="282">
        <f aca="true" t="shared" si="4" ref="L40:L47">M40+N40+O40</f>
        <v>0</v>
      </c>
      <c r="M40" s="152"/>
      <c r="N40" s="153"/>
      <c r="O40" s="1383"/>
      <c r="P40" s="152"/>
      <c r="Q40" s="153"/>
      <c r="R40" s="1383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1952</v>
      </c>
      <c r="L41" s="296">
        <f t="shared" si="4"/>
        <v>0</v>
      </c>
      <c r="M41" s="158"/>
      <c r="N41" s="159"/>
      <c r="O41" s="1388"/>
      <c r="P41" s="158"/>
      <c r="Q41" s="159"/>
      <c r="R41" s="1388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1913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845</v>
      </c>
      <c r="L43" s="296">
        <f t="shared" si="4"/>
        <v>0</v>
      </c>
      <c r="M43" s="158"/>
      <c r="N43" s="159"/>
      <c r="O43" s="1388"/>
      <c r="P43" s="158"/>
      <c r="Q43" s="159"/>
      <c r="R43" s="1388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846</v>
      </c>
      <c r="L44" s="296">
        <f t="shared" si="4"/>
        <v>0</v>
      </c>
      <c r="M44" s="158"/>
      <c r="N44" s="159"/>
      <c r="O44" s="1388"/>
      <c r="P44" s="158"/>
      <c r="Q44" s="159"/>
      <c r="R44" s="1388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1915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847</v>
      </c>
      <c r="L46" s="288">
        <f t="shared" si="4"/>
        <v>0</v>
      </c>
      <c r="M46" s="173"/>
      <c r="N46" s="174"/>
      <c r="O46" s="1389"/>
      <c r="P46" s="173"/>
      <c r="Q46" s="174"/>
      <c r="R46" s="1389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43" t="s">
        <v>848</v>
      </c>
      <c r="K47" s="1744"/>
      <c r="L47" s="311">
        <f t="shared" si="4"/>
        <v>0</v>
      </c>
      <c r="M47" s="1390"/>
      <c r="N47" s="1391"/>
      <c r="O47" s="1392"/>
      <c r="P47" s="1390"/>
      <c r="Q47" s="1391"/>
      <c r="R47" s="1392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30" t="s">
        <v>849</v>
      </c>
      <c r="K48" s="1731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850</v>
      </c>
      <c r="L49" s="282">
        <f aca="true" t="shared" si="7" ref="L49:L65">M49+N49+O49</f>
        <v>0</v>
      </c>
      <c r="M49" s="152"/>
      <c r="N49" s="153"/>
      <c r="O49" s="1383"/>
      <c r="P49" s="152"/>
      <c r="Q49" s="153"/>
      <c r="R49" s="1383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851</v>
      </c>
      <c r="L50" s="296">
        <f t="shared" si="7"/>
        <v>0</v>
      </c>
      <c r="M50" s="158"/>
      <c r="N50" s="159"/>
      <c r="O50" s="1388"/>
      <c r="P50" s="158"/>
      <c r="Q50" s="159"/>
      <c r="R50" s="1388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852</v>
      </c>
      <c r="L51" s="296">
        <f t="shared" si="7"/>
        <v>0</v>
      </c>
      <c r="M51" s="158"/>
      <c r="N51" s="159"/>
      <c r="O51" s="1388"/>
      <c r="P51" s="158"/>
      <c r="Q51" s="159"/>
      <c r="R51" s="1388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853</v>
      </c>
      <c r="L52" s="296">
        <f t="shared" si="7"/>
        <v>0</v>
      </c>
      <c r="M52" s="158"/>
      <c r="N52" s="159"/>
      <c r="O52" s="1388"/>
      <c r="P52" s="158"/>
      <c r="Q52" s="159"/>
      <c r="R52" s="1388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854</v>
      </c>
      <c r="L53" s="296">
        <f t="shared" si="7"/>
        <v>0</v>
      </c>
      <c r="M53" s="158"/>
      <c r="N53" s="159"/>
      <c r="O53" s="1388"/>
      <c r="P53" s="158"/>
      <c r="Q53" s="159"/>
      <c r="R53" s="1388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855</v>
      </c>
      <c r="L54" s="315">
        <f t="shared" si="7"/>
        <v>0</v>
      </c>
      <c r="M54" s="164"/>
      <c r="N54" s="165"/>
      <c r="O54" s="1384"/>
      <c r="P54" s="164"/>
      <c r="Q54" s="165"/>
      <c r="R54" s="1384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856</v>
      </c>
      <c r="L55" s="321">
        <f t="shared" si="7"/>
        <v>0</v>
      </c>
      <c r="M55" s="454"/>
      <c r="N55" s="455"/>
      <c r="O55" s="1396"/>
      <c r="P55" s="454"/>
      <c r="Q55" s="455"/>
      <c r="R55" s="1396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857</v>
      </c>
      <c r="L56" s="327">
        <f t="shared" si="7"/>
        <v>0</v>
      </c>
      <c r="M56" s="449"/>
      <c r="N56" s="450"/>
      <c r="O56" s="1393"/>
      <c r="P56" s="449"/>
      <c r="Q56" s="450"/>
      <c r="R56" s="1393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858</v>
      </c>
      <c r="L57" s="321">
        <f t="shared" si="7"/>
        <v>0</v>
      </c>
      <c r="M57" s="454"/>
      <c r="N57" s="455"/>
      <c r="O57" s="1396"/>
      <c r="P57" s="454"/>
      <c r="Q57" s="455"/>
      <c r="R57" s="1396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859</v>
      </c>
      <c r="L58" s="296">
        <f t="shared" si="7"/>
        <v>0</v>
      </c>
      <c r="M58" s="158"/>
      <c r="N58" s="159"/>
      <c r="O58" s="1388"/>
      <c r="P58" s="158"/>
      <c r="Q58" s="159"/>
      <c r="R58" s="1388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1916</v>
      </c>
      <c r="L59" s="327">
        <f t="shared" si="7"/>
        <v>0</v>
      </c>
      <c r="M59" s="449"/>
      <c r="N59" s="450"/>
      <c r="O59" s="1393"/>
      <c r="P59" s="449"/>
      <c r="Q59" s="450"/>
      <c r="R59" s="1393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860</v>
      </c>
      <c r="L60" s="321">
        <f t="shared" si="7"/>
        <v>0</v>
      </c>
      <c r="M60" s="454"/>
      <c r="N60" s="455"/>
      <c r="O60" s="1396"/>
      <c r="P60" s="454"/>
      <c r="Q60" s="455"/>
      <c r="R60" s="1396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1842</v>
      </c>
      <c r="L61" s="327">
        <f t="shared" si="7"/>
        <v>0</v>
      </c>
      <c r="M61" s="449"/>
      <c r="N61" s="450"/>
      <c r="O61" s="1393"/>
      <c r="P61" s="449"/>
      <c r="Q61" s="450"/>
      <c r="R61" s="1393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861</v>
      </c>
      <c r="L62" s="336">
        <f t="shared" si="7"/>
        <v>0</v>
      </c>
      <c r="M62" s="600"/>
      <c r="N62" s="601"/>
      <c r="O62" s="1395"/>
      <c r="P62" s="600"/>
      <c r="Q62" s="601"/>
      <c r="R62" s="1395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1953</v>
      </c>
      <c r="L63" s="321">
        <f t="shared" si="7"/>
        <v>0</v>
      </c>
      <c r="M63" s="454"/>
      <c r="N63" s="455"/>
      <c r="O63" s="1396"/>
      <c r="P63" s="454"/>
      <c r="Q63" s="455"/>
      <c r="R63" s="1396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956</v>
      </c>
      <c r="L64" s="296">
        <f t="shared" si="7"/>
        <v>0</v>
      </c>
      <c r="M64" s="158"/>
      <c r="N64" s="159"/>
      <c r="O64" s="1388"/>
      <c r="P64" s="158"/>
      <c r="Q64" s="159"/>
      <c r="R64" s="1388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862</v>
      </c>
      <c r="L65" s="288">
        <f t="shared" si="7"/>
        <v>0</v>
      </c>
      <c r="M65" s="173"/>
      <c r="N65" s="174"/>
      <c r="O65" s="1389"/>
      <c r="P65" s="173"/>
      <c r="Q65" s="174"/>
      <c r="R65" s="1389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41" t="s">
        <v>923</v>
      </c>
      <c r="K66" s="174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1954</v>
      </c>
      <c r="L67" s="282">
        <f>M67+N67+O67</f>
        <v>0</v>
      </c>
      <c r="M67" s="152"/>
      <c r="N67" s="153"/>
      <c r="O67" s="1383"/>
      <c r="P67" s="152"/>
      <c r="Q67" s="153"/>
      <c r="R67" s="1383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1955</v>
      </c>
      <c r="L68" s="296">
        <f>M68+N68+O68</f>
        <v>0</v>
      </c>
      <c r="M68" s="158"/>
      <c r="N68" s="159"/>
      <c r="O68" s="1388"/>
      <c r="P68" s="158"/>
      <c r="Q68" s="159"/>
      <c r="R68" s="1388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1956</v>
      </c>
      <c r="L69" s="288">
        <f>M69+N69+O69</f>
        <v>0</v>
      </c>
      <c r="M69" s="173"/>
      <c r="N69" s="174"/>
      <c r="O69" s="1389"/>
      <c r="P69" s="173"/>
      <c r="Q69" s="174"/>
      <c r="R69" s="1389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41" t="s">
        <v>1763</v>
      </c>
      <c r="K70" s="174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863</v>
      </c>
      <c r="L71" s="282">
        <f>M71+N71+O71</f>
        <v>0</v>
      </c>
      <c r="M71" s="152"/>
      <c r="N71" s="153"/>
      <c r="O71" s="1383"/>
      <c r="P71" s="152"/>
      <c r="Q71" s="153"/>
      <c r="R71" s="1383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864</v>
      </c>
      <c r="L72" s="296">
        <f>M72+N72+O72</f>
        <v>0</v>
      </c>
      <c r="M72" s="158"/>
      <c r="N72" s="159"/>
      <c r="O72" s="1388"/>
      <c r="P72" s="158"/>
      <c r="Q72" s="159"/>
      <c r="R72" s="1388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865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866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867</v>
      </c>
      <c r="L75" s="288">
        <f>M75+N75+O75</f>
        <v>0</v>
      </c>
      <c r="M75" s="173"/>
      <c r="N75" s="174"/>
      <c r="O75" s="1389"/>
      <c r="P75" s="173"/>
      <c r="Q75" s="174"/>
      <c r="R75" s="1389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41" t="s">
        <v>868</v>
      </c>
      <c r="K76" s="174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957</v>
      </c>
      <c r="L77" s="282">
        <f aca="true" t="shared" si="12" ref="L77:L82">M77+N77+O77</f>
        <v>0</v>
      </c>
      <c r="M77" s="152"/>
      <c r="N77" s="153"/>
      <c r="O77" s="1383"/>
      <c r="P77" s="152"/>
      <c r="Q77" s="153"/>
      <c r="R77" s="1383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869</v>
      </c>
      <c r="L78" s="288">
        <f t="shared" si="12"/>
        <v>0</v>
      </c>
      <c r="M78" s="173"/>
      <c r="N78" s="174"/>
      <c r="O78" s="1389"/>
      <c r="P78" s="173"/>
      <c r="Q78" s="174"/>
      <c r="R78" s="1389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41" t="s">
        <v>870</v>
      </c>
      <c r="K79" s="1742"/>
      <c r="L79" s="311">
        <f t="shared" si="12"/>
        <v>0</v>
      </c>
      <c r="M79" s="1390"/>
      <c r="N79" s="1391"/>
      <c r="O79" s="1392"/>
      <c r="P79" s="1390"/>
      <c r="Q79" s="1391"/>
      <c r="R79" s="1392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47" t="s">
        <v>871</v>
      </c>
      <c r="K80" s="1748"/>
      <c r="L80" s="311">
        <f t="shared" si="12"/>
        <v>0</v>
      </c>
      <c r="M80" s="1390"/>
      <c r="N80" s="1391"/>
      <c r="O80" s="1392"/>
      <c r="P80" s="1390"/>
      <c r="Q80" s="1391"/>
      <c r="R80" s="1392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47" t="s">
        <v>872</v>
      </c>
      <c r="K81" s="1748"/>
      <c r="L81" s="311">
        <f t="shared" si="12"/>
        <v>0</v>
      </c>
      <c r="M81" s="1390"/>
      <c r="N81" s="1391"/>
      <c r="O81" s="1392"/>
      <c r="P81" s="1390"/>
      <c r="Q81" s="1391"/>
      <c r="R81" s="1392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47" t="s">
        <v>1309</v>
      </c>
      <c r="K82" s="1748"/>
      <c r="L82" s="311">
        <f t="shared" si="12"/>
        <v>0</v>
      </c>
      <c r="M82" s="1390"/>
      <c r="N82" s="1391"/>
      <c r="O82" s="1392"/>
      <c r="P82" s="1390"/>
      <c r="Q82" s="1391"/>
      <c r="R82" s="1392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41" t="s">
        <v>873</v>
      </c>
      <c r="K83" s="174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1643</v>
      </c>
      <c r="L84" s="282">
        <f>M84+N84+O84</f>
        <v>0</v>
      </c>
      <c r="M84" s="152"/>
      <c r="N84" s="153"/>
      <c r="O84" s="1383"/>
      <c r="P84" s="152"/>
      <c r="Q84" s="153"/>
      <c r="R84" s="1383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874</v>
      </c>
      <c r="L85" s="282">
        <f aca="true" t="shared" si="15" ref="L85:L91">M85+N85+O85</f>
        <v>0</v>
      </c>
      <c r="M85" s="152"/>
      <c r="N85" s="153"/>
      <c r="O85" s="1383"/>
      <c r="P85" s="152"/>
      <c r="Q85" s="153"/>
      <c r="R85" s="1383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875</v>
      </c>
      <c r="L86" s="327">
        <f t="shared" si="15"/>
        <v>0</v>
      </c>
      <c r="M86" s="449"/>
      <c r="N86" s="450"/>
      <c r="O86" s="1393"/>
      <c r="P86" s="449"/>
      <c r="Q86" s="450"/>
      <c r="R86" s="1393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876</v>
      </c>
      <c r="L87" s="352">
        <f t="shared" si="15"/>
        <v>0</v>
      </c>
      <c r="M87" s="636"/>
      <c r="N87" s="637"/>
      <c r="O87" s="1394"/>
      <c r="P87" s="636"/>
      <c r="Q87" s="637"/>
      <c r="R87" s="1394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877</v>
      </c>
      <c r="L88" s="336">
        <f t="shared" si="15"/>
        <v>0</v>
      </c>
      <c r="M88" s="600"/>
      <c r="N88" s="601"/>
      <c r="O88" s="1395"/>
      <c r="P88" s="600"/>
      <c r="Q88" s="601"/>
      <c r="R88" s="1395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1675</v>
      </c>
      <c r="L89" s="321">
        <f>M89+N89+O89</f>
        <v>0</v>
      </c>
      <c r="M89" s="454"/>
      <c r="N89" s="455"/>
      <c r="O89" s="1396"/>
      <c r="P89" s="454"/>
      <c r="Q89" s="455"/>
      <c r="R89" s="1396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878</v>
      </c>
      <c r="L90" s="321">
        <f t="shared" si="15"/>
        <v>0</v>
      </c>
      <c r="M90" s="454"/>
      <c r="N90" s="455"/>
      <c r="O90" s="1396"/>
      <c r="P90" s="454"/>
      <c r="Q90" s="455"/>
      <c r="R90" s="1396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879</v>
      </c>
      <c r="L91" s="288">
        <f t="shared" si="15"/>
        <v>0</v>
      </c>
      <c r="M91" s="173"/>
      <c r="N91" s="174"/>
      <c r="O91" s="1389"/>
      <c r="P91" s="173"/>
      <c r="Q91" s="174"/>
      <c r="R91" s="1389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880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881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1756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882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883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884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1306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41" t="s">
        <v>885</v>
      </c>
      <c r="K99" s="1742"/>
      <c r="L99" s="311">
        <f t="shared" si="18"/>
        <v>0</v>
      </c>
      <c r="M99" s="1439">
        <v>0</v>
      </c>
      <c r="N99" s="1440">
        <v>0</v>
      </c>
      <c r="O99" s="1441">
        <v>0</v>
      </c>
      <c r="P99" s="1439">
        <v>0</v>
      </c>
      <c r="Q99" s="1440">
        <v>0</v>
      </c>
      <c r="R99" s="1441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41" t="s">
        <v>886</v>
      </c>
      <c r="K100" s="1742"/>
      <c r="L100" s="311">
        <f t="shared" si="18"/>
        <v>0</v>
      </c>
      <c r="M100" s="1390"/>
      <c r="N100" s="1391"/>
      <c r="O100" s="1392"/>
      <c r="P100" s="1390"/>
      <c r="Q100" s="1391"/>
      <c r="R100" s="1392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41" t="s">
        <v>887</v>
      </c>
      <c r="K101" s="1742"/>
      <c r="L101" s="311">
        <f t="shared" si="18"/>
        <v>0</v>
      </c>
      <c r="M101" s="1390"/>
      <c r="N101" s="1391"/>
      <c r="O101" s="1392"/>
      <c r="P101" s="1390"/>
      <c r="Q101" s="1391"/>
      <c r="R101" s="1392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41" t="s">
        <v>888</v>
      </c>
      <c r="K102" s="174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889</v>
      </c>
      <c r="L103" s="282">
        <f aca="true" t="shared" si="22" ref="L103:L108">M103+N103+O103</f>
        <v>0</v>
      </c>
      <c r="M103" s="152"/>
      <c r="N103" s="153"/>
      <c r="O103" s="1383"/>
      <c r="P103" s="152"/>
      <c r="Q103" s="153"/>
      <c r="R103" s="1383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890</v>
      </c>
      <c r="L104" s="296">
        <f t="shared" si="22"/>
        <v>0</v>
      </c>
      <c r="M104" s="158"/>
      <c r="N104" s="159"/>
      <c r="O104" s="1388"/>
      <c r="P104" s="158"/>
      <c r="Q104" s="159"/>
      <c r="R104" s="1388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891</v>
      </c>
      <c r="L105" s="296">
        <f t="shared" si="22"/>
        <v>0</v>
      </c>
      <c r="M105" s="158"/>
      <c r="N105" s="159"/>
      <c r="O105" s="1388"/>
      <c r="P105" s="158"/>
      <c r="Q105" s="159"/>
      <c r="R105" s="1388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892</v>
      </c>
      <c r="L106" s="296">
        <f t="shared" si="22"/>
        <v>0</v>
      </c>
      <c r="M106" s="158"/>
      <c r="N106" s="159"/>
      <c r="O106" s="1388"/>
      <c r="P106" s="158"/>
      <c r="Q106" s="159"/>
      <c r="R106" s="1388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893</v>
      </c>
      <c r="L107" s="296">
        <f t="shared" si="22"/>
        <v>0</v>
      </c>
      <c r="M107" s="158"/>
      <c r="N107" s="159"/>
      <c r="O107" s="1388"/>
      <c r="P107" s="158"/>
      <c r="Q107" s="159"/>
      <c r="R107" s="1388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894</v>
      </c>
      <c r="L108" s="288">
        <f t="shared" si="22"/>
        <v>0</v>
      </c>
      <c r="M108" s="173"/>
      <c r="N108" s="174"/>
      <c r="O108" s="1389"/>
      <c r="P108" s="173"/>
      <c r="Q108" s="174"/>
      <c r="R108" s="1389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41" t="s">
        <v>1310</v>
      </c>
      <c r="K109" s="174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895</v>
      </c>
      <c r="L110" s="282">
        <f aca="true" t="shared" si="25" ref="L110:L115">M110+N110+O110</f>
        <v>0</v>
      </c>
      <c r="M110" s="152"/>
      <c r="N110" s="153"/>
      <c r="O110" s="1383"/>
      <c r="P110" s="152"/>
      <c r="Q110" s="153"/>
      <c r="R110" s="1383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896</v>
      </c>
      <c r="L111" s="296">
        <f t="shared" si="25"/>
        <v>0</v>
      </c>
      <c r="M111" s="158"/>
      <c r="N111" s="159"/>
      <c r="O111" s="1388"/>
      <c r="P111" s="158"/>
      <c r="Q111" s="159"/>
      <c r="R111" s="1388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897</v>
      </c>
      <c r="L112" s="288">
        <f t="shared" si="25"/>
        <v>0</v>
      </c>
      <c r="M112" s="173"/>
      <c r="N112" s="174"/>
      <c r="O112" s="1389"/>
      <c r="P112" s="173"/>
      <c r="Q112" s="174"/>
      <c r="R112" s="1389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41" t="s">
        <v>1307</v>
      </c>
      <c r="K113" s="1742"/>
      <c r="L113" s="311">
        <f t="shared" si="25"/>
        <v>0</v>
      </c>
      <c r="M113" s="1390"/>
      <c r="N113" s="1391"/>
      <c r="O113" s="1392"/>
      <c r="P113" s="1390"/>
      <c r="Q113" s="1391"/>
      <c r="R113" s="1392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41" t="s">
        <v>1308</v>
      </c>
      <c r="K114" s="1742"/>
      <c r="L114" s="311">
        <f t="shared" si="25"/>
        <v>0</v>
      </c>
      <c r="M114" s="1390"/>
      <c r="N114" s="1391"/>
      <c r="O114" s="1392"/>
      <c r="P114" s="1390"/>
      <c r="Q114" s="1391"/>
      <c r="R114" s="1392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47" t="s">
        <v>898</v>
      </c>
      <c r="K115" s="1748"/>
      <c r="L115" s="311">
        <f t="shared" si="25"/>
        <v>0</v>
      </c>
      <c r="M115" s="1390"/>
      <c r="N115" s="1391"/>
      <c r="O115" s="1392"/>
      <c r="P115" s="1390"/>
      <c r="Q115" s="1391"/>
      <c r="R115" s="1392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41" t="s">
        <v>924</v>
      </c>
      <c r="K116" s="174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925</v>
      </c>
      <c r="L117" s="282">
        <f>M117+N117+O117</f>
        <v>0</v>
      </c>
      <c r="M117" s="152"/>
      <c r="N117" s="153"/>
      <c r="O117" s="1383"/>
      <c r="P117" s="152"/>
      <c r="Q117" s="153"/>
      <c r="R117" s="1383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926</v>
      </c>
      <c r="L118" s="288">
        <f>M118+N118+O118</f>
        <v>0</v>
      </c>
      <c r="M118" s="173"/>
      <c r="N118" s="174"/>
      <c r="O118" s="1389"/>
      <c r="P118" s="173"/>
      <c r="Q118" s="174"/>
      <c r="R118" s="1389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45" t="s">
        <v>899</v>
      </c>
      <c r="K119" s="1746"/>
      <c r="L119" s="311">
        <f>M119+N119+O119</f>
        <v>0</v>
      </c>
      <c r="M119" s="1390"/>
      <c r="N119" s="1391"/>
      <c r="O119" s="1392"/>
      <c r="P119" s="1390"/>
      <c r="Q119" s="1391"/>
      <c r="R119" s="1392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45" t="s">
        <v>900</v>
      </c>
      <c r="K120" s="1746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901</v>
      </c>
      <c r="L121" s="282">
        <f aca="true" t="shared" si="29" ref="L121:L127">M121+N121+O121</f>
        <v>0</v>
      </c>
      <c r="M121" s="152"/>
      <c r="N121" s="153"/>
      <c r="O121" s="1383"/>
      <c r="P121" s="152"/>
      <c r="Q121" s="153"/>
      <c r="R121" s="1383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902</v>
      </c>
      <c r="L122" s="296">
        <f t="shared" si="29"/>
        <v>0</v>
      </c>
      <c r="M122" s="158"/>
      <c r="N122" s="159"/>
      <c r="O122" s="1388"/>
      <c r="P122" s="158"/>
      <c r="Q122" s="159"/>
      <c r="R122" s="1388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246</v>
      </c>
      <c r="L123" s="296">
        <f t="shared" si="29"/>
        <v>0</v>
      </c>
      <c r="M123" s="158"/>
      <c r="N123" s="159"/>
      <c r="O123" s="1388"/>
      <c r="P123" s="158"/>
      <c r="Q123" s="159"/>
      <c r="R123" s="1388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247</v>
      </c>
      <c r="L124" s="296">
        <f t="shared" si="29"/>
        <v>0</v>
      </c>
      <c r="M124" s="158"/>
      <c r="N124" s="159"/>
      <c r="O124" s="1388"/>
      <c r="P124" s="158"/>
      <c r="Q124" s="159"/>
      <c r="R124" s="1388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248</v>
      </c>
      <c r="L125" s="296">
        <f t="shared" si="29"/>
        <v>0</v>
      </c>
      <c r="M125" s="158"/>
      <c r="N125" s="159"/>
      <c r="O125" s="1388"/>
      <c r="P125" s="158"/>
      <c r="Q125" s="159"/>
      <c r="R125" s="1388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249</v>
      </c>
      <c r="L126" s="296">
        <f t="shared" si="29"/>
        <v>0</v>
      </c>
      <c r="M126" s="158"/>
      <c r="N126" s="159"/>
      <c r="O126" s="1388"/>
      <c r="P126" s="158"/>
      <c r="Q126" s="159"/>
      <c r="R126" s="1388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250</v>
      </c>
      <c r="L127" s="288">
        <f t="shared" si="29"/>
        <v>0</v>
      </c>
      <c r="M127" s="173"/>
      <c r="N127" s="174"/>
      <c r="O127" s="1389"/>
      <c r="P127" s="173"/>
      <c r="Q127" s="174"/>
      <c r="R127" s="1389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45" t="s">
        <v>251</v>
      </c>
      <c r="K128" s="1746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958</v>
      </c>
      <c r="L129" s="282">
        <f>M129+N129+O129</f>
        <v>0</v>
      </c>
      <c r="M129" s="152"/>
      <c r="N129" s="153"/>
      <c r="O129" s="1383"/>
      <c r="P129" s="152"/>
      <c r="Q129" s="153"/>
      <c r="R129" s="1383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252</v>
      </c>
      <c r="L130" s="288">
        <f>M130+N130+O130</f>
        <v>0</v>
      </c>
      <c r="M130" s="173"/>
      <c r="N130" s="174"/>
      <c r="O130" s="1389"/>
      <c r="P130" s="173"/>
      <c r="Q130" s="174"/>
      <c r="R130" s="1389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45" t="s">
        <v>1726</v>
      </c>
      <c r="K131" s="1746"/>
      <c r="L131" s="311">
        <f>M131+N131+O131</f>
        <v>0</v>
      </c>
      <c r="M131" s="1390"/>
      <c r="N131" s="1391"/>
      <c r="O131" s="1392"/>
      <c r="P131" s="1390"/>
      <c r="Q131" s="1391"/>
      <c r="R131" s="1392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41" t="s">
        <v>1727</v>
      </c>
      <c r="K132" s="174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1728</v>
      </c>
      <c r="L133" s="282">
        <f>M133+N133+O133</f>
        <v>0</v>
      </c>
      <c r="M133" s="152"/>
      <c r="N133" s="153"/>
      <c r="O133" s="1383"/>
      <c r="P133" s="152"/>
      <c r="Q133" s="153"/>
      <c r="R133" s="1383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1729</v>
      </c>
      <c r="L134" s="296">
        <f>M134+N134+O134</f>
        <v>0</v>
      </c>
      <c r="M134" s="158"/>
      <c r="N134" s="159"/>
      <c r="O134" s="1388"/>
      <c r="P134" s="158"/>
      <c r="Q134" s="159"/>
      <c r="R134" s="1388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1730</v>
      </c>
      <c r="L135" s="296">
        <f>M135+N135+O135</f>
        <v>0</v>
      </c>
      <c r="M135" s="158"/>
      <c r="N135" s="159"/>
      <c r="O135" s="1388"/>
      <c r="P135" s="158"/>
      <c r="Q135" s="159"/>
      <c r="R135" s="1388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1731</v>
      </c>
      <c r="L136" s="288">
        <f>M136+N136+O136</f>
        <v>0</v>
      </c>
      <c r="M136" s="173"/>
      <c r="N136" s="174"/>
      <c r="O136" s="1389"/>
      <c r="P136" s="173"/>
      <c r="Q136" s="174"/>
      <c r="R136" s="1389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49" t="s">
        <v>1957</v>
      </c>
      <c r="K137" s="1750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1732</v>
      </c>
      <c r="L138" s="282">
        <f>M138+N138+O138</f>
        <v>0</v>
      </c>
      <c r="M138" s="152"/>
      <c r="N138" s="153"/>
      <c r="O138" s="1383"/>
      <c r="P138" s="152"/>
      <c r="Q138" s="153"/>
      <c r="R138" s="1383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1733</v>
      </c>
      <c r="L139" s="315">
        <f>M139+N139+O139</f>
        <v>0</v>
      </c>
      <c r="M139" s="164"/>
      <c r="N139" s="165"/>
      <c r="O139" s="1384"/>
      <c r="P139" s="164"/>
      <c r="Q139" s="165"/>
      <c r="R139" s="1384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1734</v>
      </c>
      <c r="L140" s="378">
        <f>M140+N140+O140</f>
        <v>0</v>
      </c>
      <c r="M140" s="1385"/>
      <c r="N140" s="1386"/>
      <c r="O140" s="1387"/>
      <c r="P140" s="1385"/>
      <c r="Q140" s="1386"/>
      <c r="R140" s="1387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51" t="s">
        <v>1735</v>
      </c>
      <c r="K141" s="1742"/>
      <c r="L141" s="1406"/>
      <c r="M141" s="1406"/>
      <c r="N141" s="1406"/>
      <c r="O141" s="1406"/>
      <c r="P141" s="1406"/>
      <c r="Q141" s="1406"/>
      <c r="R141" s="1406"/>
      <c r="S141" s="1407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1" t="s">
        <v>1735</v>
      </c>
      <c r="K142" s="1742"/>
      <c r="L142" s="311">
        <f>M142+N142+O142</f>
        <v>0</v>
      </c>
      <c r="M142" s="1397"/>
      <c r="N142" s="1398"/>
      <c r="O142" s="1399"/>
      <c r="P142" s="1429">
        <v>0</v>
      </c>
      <c r="Q142" s="1430">
        <v>0</v>
      </c>
      <c r="R142" s="1431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1"/>
      <c r="J143" s="1402"/>
      <c r="K143" s="1403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4"/>
      <c r="J144" s="111"/>
      <c r="K144" s="1405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4"/>
      <c r="J145" s="111"/>
      <c r="K145" s="1405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2"/>
      <c r="J146" s="393" t="s">
        <v>1782</v>
      </c>
      <c r="K146" s="1400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768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1"/>
      <c r="J148" s="1331"/>
      <c r="K148" s="1332"/>
      <c r="L148" s="1331"/>
      <c r="M148" s="1331"/>
      <c r="N148" s="1331"/>
      <c r="O148" s="1331"/>
      <c r="P148" s="1331"/>
      <c r="Q148" s="1331"/>
      <c r="R148" s="1331"/>
      <c r="S148" s="1333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4:K114"/>
    <mergeCell ref="J102:K102"/>
    <mergeCell ref="J109:K109"/>
    <mergeCell ref="J113:K113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2017-08-01T13:09:56Z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